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hnkbe\OneDrive\Documents\Excel Spreadsheets for Sale\Fluid Properties\Files for Website\"/>
    </mc:Choice>
  </mc:AlternateContent>
  <xr:revisionPtr revIDLastSave="0" documentId="11_061969EACDC12F0BA27BBA407A92A5FB22FD1DD8" xr6:coauthVersionLast="33" xr6:coauthVersionMax="33" xr10:uidLastSave="{00000000-0000-0000-0000-000000000000}"/>
  <bookViews>
    <workbookView xWindow="0" yWindow="0" windowWidth="16380" windowHeight="8190" activeTab="1" xr2:uid="{00000000-000D-0000-FFFF-FFFF00000000}"/>
  </bookViews>
  <sheets>
    <sheet name="1. Contents" sheetId="6" r:id="rId1"/>
    <sheet name="2. Gas Density - U.S. units" sheetId="1" r:id="rId2"/>
    <sheet name="3. Gas Density - S.I. units" sheetId="7" r:id="rId3"/>
  </sheets>
  <calcPr calcId="179017"/>
</workbook>
</file>

<file path=xl/calcChain.xml><?xml version="1.0" encoding="utf-8"?>
<calcChain xmlns="http://schemas.openxmlformats.org/spreadsheetml/2006/main">
  <c r="H9" i="1" l="1"/>
  <c r="H10" i="1"/>
  <c r="C17" i="1"/>
  <c r="H11" i="1"/>
  <c r="H12" i="1"/>
  <c r="H13" i="1"/>
  <c r="C18" i="1"/>
  <c r="C19" i="1"/>
  <c r="C34" i="1"/>
  <c r="F34" i="1"/>
  <c r="H9" i="7"/>
  <c r="H10" i="7"/>
  <c r="H11" i="7"/>
  <c r="F33" i="7"/>
  <c r="H12" i="7"/>
  <c r="C17" i="7"/>
  <c r="C18" i="7"/>
  <c r="H13" i="7"/>
  <c r="H15" i="7" s="1"/>
  <c r="H18" i="7" s="1"/>
  <c r="H15" i="1"/>
  <c r="H14" i="7"/>
  <c r="H16" i="7"/>
  <c r="H17" i="7" s="1"/>
  <c r="H14" i="1"/>
  <c r="H16" i="1" s="1"/>
  <c r="C19" i="7"/>
  <c r="H19" i="7" l="1"/>
  <c r="H17" i="1"/>
  <c r="H18" i="1" s="1"/>
  <c r="H23" i="7" l="1"/>
  <c r="H21" i="7"/>
  <c r="H26" i="7"/>
  <c r="F28" i="7" s="1"/>
  <c r="H22" i="7"/>
  <c r="H24" i="7"/>
  <c r="H19" i="1"/>
  <c r="H20" i="1" s="1"/>
  <c r="H25" i="1" l="1"/>
  <c r="H27" i="1"/>
  <c r="C29" i="1" s="1"/>
  <c r="F29" i="1" s="1"/>
  <c r="H23" i="1"/>
  <c r="H24" i="1"/>
  <c r="H22" i="1"/>
</calcChain>
</file>

<file path=xl/sharedStrings.xml><?xml version="1.0" encoding="utf-8"?>
<sst xmlns="http://schemas.openxmlformats.org/spreadsheetml/2006/main" count="217" uniqueCount="127">
  <si>
    <r>
      <t>Instructions:</t>
    </r>
    <r>
      <rPr>
        <sz val="12"/>
        <rFont val="Arial"/>
        <family val="2"/>
      </rPr>
      <t xml:space="preserve">  Enter input data for your calculation into the blue boxes.  The </t>
    </r>
  </si>
  <si>
    <t>spreadsheet will carry out the calculations in the yellow boxes.</t>
  </si>
  <si>
    <t>Inputs</t>
  </si>
  <si>
    <t>Calculations</t>
  </si>
  <si>
    <r>
      <t xml:space="preserve"> 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</t>
    </r>
  </si>
  <si>
    <r>
      <t xml:space="preserve">Absolute Gas Temp., </t>
    </r>
    <r>
      <rPr>
        <b/>
        <sz val="12"/>
        <rFont val="Arial"/>
        <family val="2"/>
      </rPr>
      <t xml:space="preserve">T </t>
    </r>
    <r>
      <rPr>
        <sz val="10"/>
        <rFont val="Arial"/>
        <family val="2"/>
      </rPr>
      <t xml:space="preserve"> =</t>
    </r>
  </si>
  <si>
    <r>
      <t xml:space="preserve"> 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R</t>
    </r>
  </si>
  <si>
    <t>EngineeringExcelTemplates.com</t>
  </si>
  <si>
    <t>MW = molecular weight of the gas, slugs/slugmole</t>
  </si>
  <si>
    <t>P = absolute pressure of the gas, psia</t>
  </si>
  <si>
    <t xml:space="preserve">    The ideal gas law is most suitable for gases with simple molecules at high temperatures</t>
  </si>
  <si>
    <t>and low pressures.  (Well above the ciritcal temperature and/or well below the critical</t>
  </si>
  <si>
    <t>Gas</t>
  </si>
  <si>
    <t>Air</t>
  </si>
  <si>
    <t>Carbon Dioxide</t>
  </si>
  <si>
    <t>Carbon Monoxide</t>
  </si>
  <si>
    <t>Nitrogen</t>
  </si>
  <si>
    <t>Oxygen</t>
  </si>
  <si>
    <t>Methane</t>
  </si>
  <si>
    <t>Propane</t>
  </si>
  <si>
    <t>Workbook Contents</t>
  </si>
  <si>
    <t>Click on tabs at the bottom of the screen to access the following:</t>
  </si>
  <si>
    <r>
      <rPr>
        <b/>
        <sz val="12"/>
        <rFont val="Arial"/>
        <family val="2"/>
      </rPr>
      <t>Tab 1.</t>
    </r>
    <r>
      <rPr>
        <sz val="12"/>
        <rFont val="Arial"/>
        <family val="2"/>
      </rPr>
      <t xml:space="preserve"> Contents (current tab)</t>
    </r>
  </si>
  <si>
    <t xml:space="preserve">       Find more Excel spreadsheets for engineering at</t>
  </si>
  <si>
    <t>This workbook is provided "as is", without warranty of any kind, express or</t>
  </si>
  <si>
    <t>implied.</t>
  </si>
  <si>
    <t>Introduction</t>
  </si>
  <si>
    <t xml:space="preserve">EngineeringExcelTemplates.com specializes in providing low-cost, easy-to-use </t>
  </si>
  <si>
    <t xml:space="preserve">spreadsheets for calculations that are tedious to perform by hand but are not so </t>
  </si>
  <si>
    <t xml:space="preserve">complicated as to justify the purchase of an entire standalone, general-purpose </t>
  </si>
  <si>
    <t xml:space="preserve">program or to justify the time needed to learn how to use such a program.  With </t>
  </si>
  <si>
    <t>our spreadsheets, if you can type data into a spreadsheet cell, you can quickly</t>
  </si>
  <si>
    <t>get the answer you seek—no need to study tutorials, examples, or Help screens.</t>
  </si>
  <si>
    <r>
      <rPr>
        <b/>
        <sz val="12"/>
        <rFont val="Arial"/>
        <family val="2"/>
      </rPr>
      <t>Tab 2.</t>
    </r>
    <r>
      <rPr>
        <sz val="12"/>
        <rFont val="Arial"/>
        <family val="2"/>
      </rPr>
      <t xml:space="preserve"> Gas Density Calculator - U.S. Units</t>
    </r>
  </si>
  <si>
    <r>
      <rPr>
        <b/>
        <sz val="12"/>
        <rFont val="Arial"/>
        <family val="2"/>
      </rPr>
      <t xml:space="preserve">Tab 3. </t>
    </r>
    <r>
      <rPr>
        <sz val="12"/>
        <rFont val="Arial"/>
        <family val="2"/>
      </rPr>
      <t>Gas Density Calculator - S.I. Units</t>
    </r>
  </si>
  <si>
    <r>
      <t xml:space="preserve"> 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C</t>
    </r>
  </si>
  <si>
    <t>MW = molecular weight of the gas, kg/kgmole</t>
  </si>
  <si>
    <t>variety of calculations in several categories, including, pipe flow, open channel flow</t>
  </si>
  <si>
    <t>(including partially full pipe flow), pipe flow measurement, open channel flow measurement,</t>
  </si>
  <si>
    <t>storm water management, wastewater treatment, structural analysis of beams, heat transfer</t>
  </si>
  <si>
    <t>coefficients, heat exchangers, unit hydrographs, stress analysis, and the time value of money.</t>
  </si>
  <si>
    <t>www.EngineeringExcelTemplates.com</t>
  </si>
  <si>
    <t>has low cost, easy to use spreadsheets for a wide</t>
  </si>
  <si>
    <t>Other Available Spreadsheets</t>
  </si>
  <si>
    <t>Calculation of the Density of a Gas Using its Compressibility</t>
  </si>
  <si>
    <t>Factor and the Redlich-Kwong Equation of State  -  U.S. Units</t>
  </si>
  <si>
    <r>
      <t xml:space="preserve">Gas Molec. Wt.. </t>
    </r>
    <r>
      <rPr>
        <b/>
        <sz val="12"/>
        <rFont val="Arial"/>
        <family val="2"/>
      </rPr>
      <t>MW</t>
    </r>
    <r>
      <rPr>
        <sz val="10"/>
        <rFont val="Arial"/>
        <family val="2"/>
      </rPr>
      <t xml:space="preserve">  =</t>
    </r>
  </si>
  <si>
    <r>
      <t xml:space="preserve"> Gas Temperature  </t>
    </r>
    <r>
      <rPr>
        <b/>
        <sz val="12"/>
        <rFont val="Arial"/>
        <family val="2"/>
      </rPr>
      <t>t</t>
    </r>
    <r>
      <rPr>
        <sz val="10"/>
        <rFont val="Arial"/>
        <family val="2"/>
      </rPr>
      <t xml:space="preserve">  =</t>
    </r>
  </si>
  <si>
    <r>
      <t xml:space="preserve"> </t>
    </r>
    <r>
      <rPr>
        <sz val="10"/>
        <rFont val="Arial"/>
        <family val="2"/>
      </rPr>
      <t>psia</t>
    </r>
  </si>
  <si>
    <r>
      <t xml:space="preserve"> </t>
    </r>
    <r>
      <rPr>
        <sz val="10"/>
        <rFont val="Arial"/>
        <family val="2"/>
      </rPr>
      <t>K</t>
    </r>
  </si>
  <si>
    <r>
      <t xml:space="preserve">Abs. Gas Pressure  </t>
    </r>
    <r>
      <rPr>
        <b/>
        <sz val="12"/>
        <rFont val="Arial"/>
        <family val="2"/>
      </rPr>
      <t>P</t>
    </r>
    <r>
      <rPr>
        <sz val="10"/>
        <rFont val="Arial"/>
        <family val="2"/>
      </rPr>
      <t xml:space="preserve">  =</t>
    </r>
  </si>
  <si>
    <t>atm</t>
  </si>
  <si>
    <r>
      <t xml:space="preserve">Gas Critical Press.,  </t>
    </r>
    <r>
      <rPr>
        <b/>
        <sz val="12"/>
        <rFont val="Arial"/>
        <family val="2"/>
      </rPr>
      <t>Pc</t>
    </r>
    <r>
      <rPr>
        <sz val="10"/>
        <rFont val="Arial"/>
        <family val="2"/>
      </rPr>
      <t xml:space="preserve">  =</t>
    </r>
  </si>
  <si>
    <r>
      <t xml:space="preserve">Gas Critical Temp.,  </t>
    </r>
    <r>
      <rPr>
        <b/>
        <sz val="12"/>
        <rFont val="Arial"/>
        <family val="2"/>
      </rPr>
      <t>tc</t>
    </r>
    <r>
      <rPr>
        <sz val="10"/>
        <rFont val="Arial"/>
        <family val="2"/>
      </rPr>
      <t xml:space="preserve">  =</t>
    </r>
  </si>
  <si>
    <r>
      <t xml:space="preserve">Equation Constant  </t>
    </r>
    <r>
      <rPr>
        <b/>
        <sz val="12"/>
        <rFont val="Arial"/>
        <family val="2"/>
      </rPr>
      <t>B</t>
    </r>
    <r>
      <rPr>
        <sz val="10"/>
        <rFont val="Arial"/>
        <family val="2"/>
      </rPr>
      <t xml:space="preserve">  =</t>
    </r>
  </si>
  <si>
    <r>
      <t xml:space="preserve">Abs. Critical Temp.,  </t>
    </r>
    <r>
      <rPr>
        <b/>
        <sz val="12"/>
        <rFont val="Arial"/>
        <family val="2"/>
      </rPr>
      <t>Tc</t>
    </r>
    <r>
      <rPr>
        <sz val="10"/>
        <rFont val="Arial"/>
        <family val="2"/>
      </rPr>
      <t xml:space="preserve">  =</t>
    </r>
  </si>
  <si>
    <r>
      <t xml:space="preserve">Abs. Critical Press.,  </t>
    </r>
    <r>
      <rPr>
        <b/>
        <sz val="12"/>
        <rFont val="Arial"/>
        <family val="2"/>
      </rPr>
      <t>Pc</t>
    </r>
    <r>
      <rPr>
        <sz val="10"/>
        <rFont val="Arial"/>
        <family val="2"/>
      </rPr>
      <t xml:space="preserve">  =</t>
    </r>
  </si>
  <si>
    <t>bar</t>
  </si>
  <si>
    <r>
      <t xml:space="preserve"> Ideal Gas Law Const., </t>
    </r>
    <r>
      <rPr>
        <b/>
        <sz val="12"/>
        <rFont val="Arial"/>
        <family val="2"/>
      </rPr>
      <t>R</t>
    </r>
    <r>
      <rPr>
        <sz val="10"/>
        <rFont val="Arial"/>
        <family val="2"/>
      </rPr>
      <t xml:space="preserve">  =</t>
    </r>
  </si>
  <si>
    <r>
      <t xml:space="preserve">         Calculated Value of Compressibility Factor  </t>
    </r>
    <r>
      <rPr>
        <b/>
        <sz val="12"/>
        <rFont val="Arial"/>
        <family val="2"/>
      </rPr>
      <t>Z</t>
    </r>
    <r>
      <rPr>
        <sz val="10"/>
        <rFont val="Arial"/>
        <family val="2"/>
      </rPr>
      <t xml:space="preserve">  =</t>
    </r>
  </si>
  <si>
    <t>Factor and the Redlich-Kwong Equation of State  -  S.I. Units</t>
  </si>
  <si>
    <t>kPa</t>
  </si>
  <si>
    <r>
      <t xml:space="preserve">    slugs/ft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  =</t>
    </r>
  </si>
  <si>
    <r>
      <t xml:space="preserve">    lb</t>
    </r>
    <r>
      <rPr>
        <b/>
        <vertAlign val="subscript"/>
        <sz val="10"/>
        <rFont val="Arial"/>
        <family val="2"/>
      </rPr>
      <t>m</t>
    </r>
    <r>
      <rPr>
        <b/>
        <sz val="10"/>
        <rFont val="Arial"/>
        <family val="2"/>
      </rPr>
      <t>/ft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</si>
  <si>
    <r>
      <t xml:space="preserve">         Gas density, </t>
    </r>
    <r>
      <rPr>
        <b/>
        <sz val="12"/>
        <rFont val="Symbol"/>
        <family val="1"/>
        <charset val="2"/>
      </rPr>
      <t>r</t>
    </r>
    <r>
      <rPr>
        <b/>
        <sz val="10"/>
        <rFont val="Arial"/>
        <family val="2"/>
      </rPr>
      <t xml:space="preserve">  =</t>
    </r>
  </si>
  <si>
    <r>
      <t xml:space="preserve">         Gas density,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r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=</t>
    </r>
  </si>
  <si>
    <r>
      <t xml:space="preserve">    kg/m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 xml:space="preserve"> </t>
    </r>
  </si>
  <si>
    <t>Z = compressibility factor for the gas at T and P, dimensionless</t>
  </si>
  <si>
    <r>
      <t xml:space="preserve">T = absolute temperature of the gas, 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>R</t>
    </r>
  </si>
  <si>
    <r>
      <t>R = ideal gas law constant = 345.23 psia-ft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/slugmole-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>R</t>
    </r>
  </si>
  <si>
    <r>
      <t>r</t>
    </r>
    <r>
      <rPr>
        <b/>
        <sz val="12"/>
        <rFont val="Arial"/>
        <family val="2"/>
      </rPr>
      <t xml:space="preserve"> = density of the gas, slugs/ft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</si>
  <si>
    <t xml:space="preserve">  The Compressibility Factor Equation for Density of a Real Gas</t>
  </si>
  <si>
    <t>MW</t>
  </si>
  <si>
    <r>
      <t xml:space="preserve">Critical Temp, 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>F</t>
    </r>
  </si>
  <si>
    <t>Critical Press, psi</t>
  </si>
  <si>
    <t>Ammonia</t>
  </si>
  <si>
    <t>Hydrogen</t>
  </si>
  <si>
    <r>
      <t>P = absolute pressure of the gas, kN/m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</t>
    </r>
  </si>
  <si>
    <r>
      <t xml:space="preserve">T = absolute temperature of the gas, 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>K</t>
    </r>
  </si>
  <si>
    <r>
      <t>R = ideal gas law constant = 8.3145 kN-m/kgmole-</t>
    </r>
    <r>
      <rPr>
        <b/>
        <vertAlign val="superscript"/>
        <sz val="12"/>
        <rFont val="Arial"/>
        <family val="2"/>
      </rPr>
      <t>o</t>
    </r>
    <r>
      <rPr>
        <b/>
        <sz val="12"/>
        <rFont val="Arial"/>
        <family val="2"/>
      </rPr>
      <t>K</t>
    </r>
  </si>
  <si>
    <r>
      <t>r</t>
    </r>
    <r>
      <rPr>
        <b/>
        <sz val="12"/>
        <rFont val="Arial"/>
        <family val="2"/>
      </rPr>
      <t xml:space="preserve"> = density of the gas, kg/m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</si>
  <si>
    <r>
      <t xml:space="preserve">Critical Temp, 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>C</t>
    </r>
  </si>
  <si>
    <t>Critical Press, atm</t>
  </si>
  <si>
    <r>
      <t xml:space="preserve">     Ideal Gas density,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r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=</t>
    </r>
  </si>
  <si>
    <t xml:space="preserve">    and critical pressure of the gas, but are confident that the gas exhibits ideal gas behavior</t>
  </si>
  <si>
    <t>pressure of the gas)</t>
  </si>
  <si>
    <t xml:space="preserve">  Ideal Gas Density (for Z = 1).  This value can be used if you don't know the critical temperature</t>
  </si>
  <si>
    <t>Critical Temperature, Critical Temperature, and MW of some Gases:</t>
  </si>
  <si>
    <r>
      <t xml:space="preserve">  Ideal Gas density,</t>
    </r>
    <r>
      <rPr>
        <b/>
        <sz val="12"/>
        <rFont val="Arial"/>
        <family val="2"/>
      </rPr>
      <t xml:space="preserve"> </t>
    </r>
    <r>
      <rPr>
        <b/>
        <sz val="12"/>
        <rFont val="Symbol"/>
        <family val="1"/>
        <charset val="2"/>
      </rPr>
      <t>r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=</t>
    </r>
  </si>
  <si>
    <t>Copyright © 2015 Engineering Excel Templates. All Rights Reserved.</t>
  </si>
  <si>
    <t xml:space="preserve">    The compressibility factor is calculated as described at:</t>
  </si>
  <si>
    <t>www.polymath-software.com/ASEE2007/PDF1.pdf</t>
  </si>
  <si>
    <r>
      <t xml:space="preserve">Equation Constant  </t>
    </r>
    <r>
      <rPr>
        <b/>
        <sz val="12"/>
        <rFont val="Arial"/>
        <family val="2"/>
      </rPr>
      <t>A</t>
    </r>
    <r>
      <rPr>
        <b/>
        <vertAlign val="superscript"/>
        <sz val="12"/>
        <rFont val="Arial"/>
        <family val="2"/>
      </rPr>
      <t>2</t>
    </r>
    <r>
      <rPr>
        <sz val="10"/>
        <rFont val="Arial"/>
        <family val="2"/>
      </rPr>
      <t xml:space="preserve">  =</t>
    </r>
  </si>
  <si>
    <r>
      <t xml:space="preserve">Equation Constant  </t>
    </r>
    <r>
      <rPr>
        <b/>
        <sz val="12"/>
        <rFont val="Arial"/>
        <family val="2"/>
      </rPr>
      <t>r</t>
    </r>
    <r>
      <rPr>
        <sz val="10"/>
        <rFont val="Arial"/>
        <family val="2"/>
      </rPr>
      <t xml:space="preserve">  =</t>
    </r>
  </si>
  <si>
    <r>
      <t xml:space="preserve">Equation Constant  </t>
    </r>
    <r>
      <rPr>
        <b/>
        <sz val="12"/>
        <rFont val="Arial"/>
        <family val="2"/>
      </rPr>
      <t>q</t>
    </r>
    <r>
      <rPr>
        <sz val="10"/>
        <rFont val="Arial"/>
        <family val="2"/>
      </rPr>
      <t xml:space="preserve">  =</t>
    </r>
  </si>
  <si>
    <r>
      <t xml:space="preserve">Equation Constant  </t>
    </r>
    <r>
      <rPr>
        <b/>
        <sz val="12"/>
        <rFont val="Arial"/>
        <family val="2"/>
      </rPr>
      <t>f</t>
    </r>
    <r>
      <rPr>
        <sz val="10"/>
        <rFont val="Arial"/>
        <family val="2"/>
      </rPr>
      <t xml:space="preserve">  =</t>
    </r>
  </si>
  <si>
    <r>
      <t xml:space="preserve">Equation Constant  </t>
    </r>
    <r>
      <rPr>
        <b/>
        <sz val="12"/>
        <rFont val="Arial"/>
        <family val="2"/>
      </rPr>
      <t>g</t>
    </r>
    <r>
      <rPr>
        <sz val="10"/>
        <rFont val="Arial"/>
        <family val="2"/>
      </rPr>
      <t xml:space="preserve">  =</t>
    </r>
  </si>
  <si>
    <r>
      <t xml:space="preserve">Calculated Value of  </t>
    </r>
    <r>
      <rPr>
        <b/>
        <sz val="12"/>
        <rFont val="Arial"/>
        <family val="2"/>
      </rPr>
      <t>C</t>
    </r>
    <r>
      <rPr>
        <sz val="10"/>
        <rFont val="Arial"/>
        <family val="2"/>
      </rPr>
      <t xml:space="preserve"> =</t>
    </r>
  </si>
  <si>
    <r>
      <t xml:space="preserve">Equation Constant  </t>
    </r>
    <r>
      <rPr>
        <b/>
        <sz val="12"/>
        <rFont val="Symbol"/>
        <family val="1"/>
        <charset val="2"/>
      </rPr>
      <t>f</t>
    </r>
    <r>
      <rPr>
        <sz val="10"/>
        <rFont val="Arial"/>
        <family val="2"/>
      </rPr>
      <t xml:space="preserve">  =</t>
    </r>
  </si>
  <si>
    <r>
      <t xml:space="preserve">          </t>
    </r>
    <r>
      <rPr>
        <b/>
        <sz val="12"/>
        <rFont val="Arial"/>
        <family val="2"/>
      </rPr>
      <t>Z</t>
    </r>
    <r>
      <rPr>
        <b/>
        <vertAlign val="subscript"/>
        <sz val="12"/>
        <rFont val="Arial"/>
        <family val="2"/>
      </rPr>
      <t>1</t>
    </r>
    <r>
      <rPr>
        <sz val="10"/>
        <rFont val="Arial"/>
        <family val="2"/>
      </rPr>
      <t xml:space="preserve">  =</t>
    </r>
  </si>
  <si>
    <r>
      <t xml:space="preserve">          </t>
    </r>
    <r>
      <rPr>
        <b/>
        <sz val="12"/>
        <rFont val="Arial"/>
        <family val="2"/>
      </rPr>
      <t>Z</t>
    </r>
    <r>
      <rPr>
        <b/>
        <vertAlign val="subscript"/>
        <sz val="12"/>
        <rFont val="Arial"/>
        <family val="2"/>
      </rPr>
      <t>2</t>
    </r>
    <r>
      <rPr>
        <sz val="10"/>
        <rFont val="Arial"/>
        <family val="2"/>
      </rPr>
      <t xml:space="preserve">  =</t>
    </r>
  </si>
  <si>
    <r>
      <t xml:space="preserve">          </t>
    </r>
    <r>
      <rPr>
        <b/>
        <sz val="12"/>
        <rFont val="Arial"/>
        <family val="2"/>
      </rPr>
      <t>Z</t>
    </r>
    <r>
      <rPr>
        <b/>
        <vertAlign val="subscript"/>
        <sz val="12"/>
        <rFont val="Arial"/>
        <family val="2"/>
      </rPr>
      <t>3</t>
    </r>
    <r>
      <rPr>
        <sz val="10"/>
        <rFont val="Arial"/>
        <family val="2"/>
      </rPr>
      <t xml:space="preserve">  =</t>
    </r>
  </si>
  <si>
    <r>
      <t xml:space="preserve">Reduced Temperature,  </t>
    </r>
    <r>
      <rPr>
        <b/>
        <sz val="12"/>
        <rFont val="Arial"/>
        <family val="2"/>
      </rPr>
      <t>T</t>
    </r>
    <r>
      <rPr>
        <b/>
        <vertAlign val="subscript"/>
        <sz val="12"/>
        <rFont val="Arial"/>
        <family val="2"/>
      </rPr>
      <t>R</t>
    </r>
    <r>
      <rPr>
        <sz val="10"/>
        <rFont val="Arial"/>
        <family val="2"/>
      </rPr>
      <t xml:space="preserve">  =</t>
    </r>
  </si>
  <si>
    <r>
      <t xml:space="preserve">   Reduced Pressure,  </t>
    </r>
    <r>
      <rPr>
        <b/>
        <sz val="12"/>
        <rFont val="Arial"/>
        <family val="2"/>
      </rPr>
      <t>P</t>
    </r>
    <r>
      <rPr>
        <b/>
        <vertAlign val="subscript"/>
        <sz val="12"/>
        <rFont val="Arial"/>
        <family val="2"/>
      </rPr>
      <t>R</t>
    </r>
    <r>
      <rPr>
        <sz val="10"/>
        <rFont val="Arial"/>
        <family val="2"/>
      </rPr>
      <t xml:space="preserve">  =</t>
    </r>
  </si>
  <si>
    <r>
      <t xml:space="preserve">                         psia-ft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/slugmole-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R</t>
    </r>
  </si>
  <si>
    <t>NOTE:  For accurate calculations with the Redlich-</t>
  </si>
  <si>
    <r>
      <t xml:space="preserve">            </t>
    </r>
    <r>
      <rPr>
        <b/>
        <sz val="12"/>
        <rFont val="Arial"/>
        <family val="2"/>
      </rPr>
      <t>P</t>
    </r>
    <r>
      <rPr>
        <b/>
        <vertAlign val="subscript"/>
        <sz val="12"/>
        <rFont val="Arial"/>
        <family val="2"/>
      </rPr>
      <t xml:space="preserve">R </t>
    </r>
    <r>
      <rPr>
        <b/>
        <sz val="12"/>
        <rFont val="Arial"/>
        <family val="2"/>
      </rPr>
      <t>/</t>
    </r>
    <r>
      <rPr>
        <b/>
        <sz val="11"/>
        <rFont val="Arial"/>
        <family val="2"/>
      </rPr>
      <t>(0.5T</t>
    </r>
    <r>
      <rPr>
        <b/>
        <vertAlign val="subscript"/>
        <sz val="11"/>
        <rFont val="Arial"/>
        <family val="2"/>
      </rPr>
      <t>R</t>
    </r>
    <r>
      <rPr>
        <b/>
        <sz val="11"/>
        <rFont val="Arial"/>
        <family val="2"/>
      </rPr>
      <t>)</t>
    </r>
    <r>
      <rPr>
        <sz val="10"/>
        <rFont val="Arial"/>
        <family val="2"/>
      </rPr>
      <t xml:space="preserve">  =</t>
    </r>
  </si>
  <si>
    <t>kept below 1 to get the best accuracy for the</t>
  </si>
  <si>
    <t>calculated compressibility factor and gas density.</t>
  </si>
  <si>
    <r>
      <t xml:space="preserve">    It is calculated as the maximum real root of the equation:  </t>
    </r>
    <r>
      <rPr>
        <b/>
        <sz val="11"/>
        <rFont val="Arial"/>
        <family val="2"/>
      </rPr>
      <t>Z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- Z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qZ - r  =  0,</t>
    </r>
    <r>
      <rPr>
        <b/>
        <sz val="12"/>
        <rFont val="Arial"/>
        <family val="2"/>
      </rPr>
      <t xml:space="preserve">  </t>
    </r>
    <r>
      <rPr>
        <sz val="11"/>
        <rFont val="Arial"/>
        <family val="2"/>
      </rPr>
      <t xml:space="preserve">where  </t>
    </r>
    <r>
      <rPr>
        <b/>
        <sz val="11"/>
        <rFont val="Arial"/>
        <family val="2"/>
      </rPr>
      <t>r  =  A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B</t>
    </r>
    <r>
      <rPr>
        <sz val="11"/>
        <rFont val="Arial"/>
        <family val="2"/>
      </rPr>
      <t xml:space="preserve"> </t>
    </r>
  </si>
  <si>
    <r>
      <t xml:space="preserve">    </t>
    </r>
    <r>
      <rPr>
        <sz val="11"/>
        <rFont val="Arial"/>
        <family val="2"/>
      </rPr>
      <t>and</t>
    </r>
    <r>
      <rPr>
        <b/>
        <sz val="11"/>
        <rFont val="Arial"/>
        <family val="2"/>
      </rPr>
      <t xml:space="preserve">  q  =  B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+ B - A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,     A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= 0.42747 P</t>
    </r>
    <r>
      <rPr>
        <b/>
        <vertAlign val="subscript"/>
        <sz val="11"/>
        <rFont val="Arial"/>
        <family val="2"/>
      </rPr>
      <t>R</t>
    </r>
    <r>
      <rPr>
        <b/>
        <sz val="11"/>
        <rFont val="Arial"/>
        <family val="2"/>
      </rPr>
      <t>/T</t>
    </r>
    <r>
      <rPr>
        <b/>
        <vertAlign val="subscript"/>
        <sz val="11"/>
        <rFont val="Arial"/>
        <family val="2"/>
      </rPr>
      <t>R</t>
    </r>
    <r>
      <rPr>
        <b/>
        <vertAlign val="superscript"/>
        <sz val="11"/>
        <rFont val="Arial"/>
        <family val="2"/>
      </rPr>
      <t xml:space="preserve">2.5  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and </t>
    </r>
    <r>
      <rPr>
        <b/>
        <sz val="11"/>
        <rFont val="Arial"/>
        <family val="2"/>
      </rPr>
      <t>B  =  0.08664 P</t>
    </r>
    <r>
      <rPr>
        <b/>
        <vertAlign val="subscript"/>
        <sz val="11"/>
        <rFont val="Arial"/>
        <family val="2"/>
      </rPr>
      <t>R</t>
    </r>
    <r>
      <rPr>
        <b/>
        <sz val="11"/>
        <rFont val="Arial"/>
        <family val="2"/>
      </rPr>
      <t>/T</t>
    </r>
    <r>
      <rPr>
        <b/>
        <vertAlign val="subscript"/>
        <sz val="11"/>
        <rFont val="Arial"/>
        <family val="2"/>
      </rPr>
      <t>R</t>
    </r>
    <r>
      <rPr>
        <b/>
        <sz val="11"/>
        <rFont val="Arial"/>
        <family val="2"/>
      </rPr>
      <t>.</t>
    </r>
  </si>
  <si>
    <r>
      <t xml:space="preserve">   To find the maximum real root, first the parameter C is calculated, where  </t>
    </r>
    <r>
      <rPr>
        <b/>
        <sz val="11"/>
        <rFont val="Arial"/>
        <family val="2"/>
      </rPr>
      <t>C = (f/3)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 xml:space="preserve"> + (g/2)</t>
    </r>
    <r>
      <rPr>
        <b/>
        <vertAlign val="superscript"/>
        <sz val="11"/>
        <rFont val="Arial"/>
        <family val="2"/>
      </rPr>
      <t>2</t>
    </r>
    <r>
      <rPr>
        <sz val="11"/>
        <rFont val="Arial"/>
        <family val="2"/>
      </rPr>
      <t>,</t>
    </r>
  </si>
  <si>
    <r>
      <t xml:space="preserve">    </t>
    </r>
    <r>
      <rPr>
        <b/>
        <sz val="11"/>
        <rFont val="Arial"/>
        <family val="2"/>
      </rPr>
      <t xml:space="preserve">f  = (-3q - 1)/3 </t>
    </r>
    <r>
      <rPr>
        <sz val="11"/>
        <rFont val="Arial"/>
        <family val="2"/>
      </rPr>
      <t xml:space="preserve">   and   </t>
    </r>
    <r>
      <rPr>
        <b/>
        <sz val="11"/>
        <rFont val="Arial"/>
        <family val="2"/>
      </rPr>
      <t xml:space="preserve"> g  =  (-27r - 9q - 2)/27.   </t>
    </r>
  </si>
  <si>
    <t>atm (abs)</t>
  </si>
  <si>
    <r>
      <t xml:space="preserve">              kN-m/kgmole-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K</t>
    </r>
  </si>
  <si>
    <r>
      <t xml:space="preserve">Kwong Eqn, it is recommended that </t>
    </r>
    <r>
      <rPr>
        <b/>
        <sz val="11"/>
        <color indexed="62"/>
        <rFont val="Arial"/>
        <family val="2"/>
      </rPr>
      <t>P</t>
    </r>
    <r>
      <rPr>
        <b/>
        <vertAlign val="subscript"/>
        <sz val="11"/>
        <color indexed="62"/>
        <rFont val="Arial"/>
        <family val="2"/>
      </rPr>
      <t>R</t>
    </r>
    <r>
      <rPr>
        <b/>
        <sz val="10"/>
        <color indexed="62"/>
        <rFont val="Arial"/>
        <family val="2"/>
      </rPr>
      <t xml:space="preserve"> be less than</t>
    </r>
  </si>
  <si>
    <r>
      <t xml:space="preserve">half of </t>
    </r>
    <r>
      <rPr>
        <b/>
        <sz val="11"/>
        <color indexed="62"/>
        <rFont val="Arial"/>
        <family val="2"/>
      </rPr>
      <t>T</t>
    </r>
    <r>
      <rPr>
        <b/>
        <vertAlign val="subscript"/>
        <sz val="11"/>
        <color indexed="62"/>
        <rFont val="Arial"/>
        <family val="2"/>
      </rPr>
      <t>R</t>
    </r>
    <r>
      <rPr>
        <b/>
        <sz val="10"/>
        <color indexed="62"/>
        <rFont val="Arial"/>
        <family val="2"/>
      </rPr>
      <t>.  The ratio shown in cell C19 should be</t>
    </r>
  </si>
  <si>
    <t>Acetylene</t>
  </si>
  <si>
    <t>Argon</t>
  </si>
  <si>
    <t>Butane</t>
  </si>
  <si>
    <t>Chlorine</t>
  </si>
  <si>
    <t>Ethane</t>
  </si>
  <si>
    <t>Helium</t>
  </si>
  <si>
    <t>Sulfur Dioxide</t>
  </si>
  <si>
    <r>
      <t xml:space="preserve">  If C &gt; 0, then there is one real root,  </t>
    </r>
    <r>
      <rPr>
        <b/>
        <sz val="11"/>
        <color indexed="8"/>
        <rFont val="Arial"/>
        <family val="2"/>
      </rPr>
      <t>Z  =  (-g/2 + C</t>
    </r>
    <r>
      <rPr>
        <b/>
        <vertAlign val="superscript"/>
        <sz val="11"/>
        <color indexed="8"/>
        <rFont val="Arial"/>
        <family val="2"/>
      </rPr>
      <t>1/2</t>
    </r>
    <r>
      <rPr>
        <b/>
        <sz val="11"/>
        <color indexed="8"/>
        <rFont val="Arial"/>
        <family val="2"/>
      </rPr>
      <t>)</t>
    </r>
    <r>
      <rPr>
        <b/>
        <vertAlign val="superscript"/>
        <sz val="11"/>
        <color indexed="8"/>
        <rFont val="Arial"/>
        <family val="2"/>
      </rPr>
      <t>1/3</t>
    </r>
    <r>
      <rPr>
        <b/>
        <sz val="11"/>
        <color indexed="8"/>
        <rFont val="Arial"/>
        <family val="2"/>
      </rPr>
      <t xml:space="preserve">  +  (-g/2 - C</t>
    </r>
    <r>
      <rPr>
        <b/>
        <vertAlign val="superscript"/>
        <sz val="11"/>
        <color indexed="8"/>
        <rFont val="Arial"/>
        <family val="2"/>
      </rPr>
      <t>1/2</t>
    </r>
    <r>
      <rPr>
        <b/>
        <sz val="11"/>
        <color indexed="8"/>
        <rFont val="Arial"/>
        <family val="2"/>
      </rPr>
      <t>)</t>
    </r>
    <r>
      <rPr>
        <b/>
        <vertAlign val="superscript"/>
        <sz val="11"/>
        <color indexed="8"/>
        <rFont val="Arial"/>
        <family val="2"/>
      </rPr>
      <t>1/3</t>
    </r>
    <r>
      <rPr>
        <b/>
        <sz val="11"/>
        <color indexed="8"/>
        <rFont val="Arial"/>
        <family val="2"/>
      </rPr>
      <t xml:space="preserve"> + 1/3.</t>
    </r>
  </si>
  <si>
    <r>
      <t xml:space="preserve">  If C &lt; 0, then there are three real roots, given by: </t>
    </r>
    <r>
      <rPr>
        <b/>
        <sz val="11"/>
        <color indexed="8"/>
        <rFont val="Arial"/>
        <family val="2"/>
      </rPr>
      <t xml:space="preserve"> Z</t>
    </r>
    <r>
      <rPr>
        <b/>
        <vertAlign val="subscript"/>
        <sz val="11"/>
        <color indexed="8"/>
        <rFont val="Arial"/>
        <family val="2"/>
      </rPr>
      <t>k</t>
    </r>
    <r>
      <rPr>
        <b/>
        <sz val="11"/>
        <color indexed="8"/>
        <rFont val="Arial"/>
        <family val="2"/>
      </rPr>
      <t xml:space="preserve"> = 2(-f/3)</t>
    </r>
    <r>
      <rPr>
        <b/>
        <vertAlign val="superscript"/>
        <sz val="11"/>
        <color indexed="8"/>
        <rFont val="Arial"/>
        <family val="2"/>
      </rPr>
      <t>1/2</t>
    </r>
    <r>
      <rPr>
        <b/>
        <sz val="11"/>
        <color indexed="8"/>
        <rFont val="Arial"/>
        <family val="2"/>
      </rPr>
      <t>cos[(</t>
    </r>
    <r>
      <rPr>
        <b/>
        <sz val="11"/>
        <color indexed="8"/>
        <rFont val="Symbol"/>
        <family val="1"/>
        <charset val="2"/>
      </rPr>
      <t>f</t>
    </r>
    <r>
      <rPr>
        <b/>
        <sz val="11"/>
        <color indexed="8"/>
        <rFont val="Arial"/>
        <family val="2"/>
      </rPr>
      <t>/3) + 2</t>
    </r>
    <r>
      <rPr>
        <b/>
        <sz val="11"/>
        <color indexed="8"/>
        <rFont val="Symbol"/>
        <family val="1"/>
        <charset val="2"/>
      </rPr>
      <t>p</t>
    </r>
    <r>
      <rPr>
        <b/>
        <sz val="11"/>
        <color indexed="8"/>
        <rFont val="Arial"/>
        <family val="2"/>
      </rPr>
      <t xml:space="preserve">(k-1)/3] + 1/3, </t>
    </r>
  </si>
  <si>
    <r>
      <t xml:space="preserve">  where </t>
    </r>
    <r>
      <rPr>
        <b/>
        <sz val="11"/>
        <rFont val="Arial"/>
        <family val="2"/>
      </rPr>
      <t>k = 1, 2, 3</t>
    </r>
    <r>
      <rPr>
        <sz val="11"/>
        <rFont val="Arial"/>
        <family val="2"/>
      </rPr>
      <t xml:space="preserve">,   with </t>
    </r>
    <r>
      <rPr>
        <b/>
        <sz val="11"/>
        <rFont val="Symbol"/>
        <family val="1"/>
        <charset val="2"/>
      </rPr>
      <t>f</t>
    </r>
    <r>
      <rPr>
        <b/>
        <sz val="11"/>
        <rFont val="Arial"/>
        <family val="2"/>
      </rPr>
      <t xml:space="preserve"> = cos</t>
    </r>
    <r>
      <rPr>
        <b/>
        <vertAlign val="superscript"/>
        <sz val="11"/>
        <rFont val="Arial"/>
        <family val="2"/>
      </rPr>
      <t>-1</t>
    </r>
    <r>
      <rPr>
        <b/>
        <sz val="11"/>
        <rFont val="Arial"/>
        <family val="2"/>
      </rPr>
      <t>{[(g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>/4)/((-f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)/27)]</t>
    </r>
    <r>
      <rPr>
        <b/>
        <vertAlign val="superscript"/>
        <sz val="11"/>
        <rFont val="Arial"/>
        <family val="2"/>
      </rPr>
      <t>1/2</t>
    </r>
    <r>
      <rPr>
        <b/>
        <sz val="11"/>
        <rFont val="Arial"/>
        <family val="2"/>
      </rPr>
      <t xml:space="preserve">} </t>
    </r>
    <r>
      <rPr>
        <sz val="1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</si>
</sst>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0"/>
    <numFmt numFmtId="166" formatCode="0.000"/>
    <numFmt numFmtId="167" formatCode="0.000E+00"/>
  </numFmts>
  <fonts count="38" x14ac:knownFonts="1">
    <font>
      <sz val="10"/>
      <name val="Arial"/>
      <family val="2"/>
    </font>
    <font>
      <sz val="10"/>
      <name val="Arial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vertAlign val="superscript"/>
      <sz val="10"/>
      <name val="Arial"/>
      <family val="2"/>
    </font>
    <font>
      <b/>
      <sz val="12"/>
      <name val="Symbol"/>
      <family val="1"/>
      <charset val="2"/>
    </font>
    <font>
      <sz val="14"/>
      <name val="Arial"/>
      <family val="2"/>
    </font>
    <font>
      <sz val="11"/>
      <name val="Arial"/>
      <family val="2"/>
    </font>
    <font>
      <sz val="18"/>
      <name val="Arial"/>
      <family val="2"/>
    </font>
    <font>
      <u/>
      <sz val="10"/>
      <color indexed="12"/>
      <name val="Arial"/>
      <family val="2"/>
    </font>
    <font>
      <sz val="10"/>
      <color indexed="23"/>
      <name val="Verdana"/>
      <family val="2"/>
    </font>
    <font>
      <b/>
      <sz val="14"/>
      <name val="Arial"/>
      <family val="2"/>
    </font>
    <font>
      <u/>
      <sz val="14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2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Symbol"/>
      <family val="1"/>
      <charset val="2"/>
    </font>
    <font>
      <b/>
      <sz val="11"/>
      <color indexed="12"/>
      <name val="Times New Roman"/>
      <family val="1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2"/>
      <name val="Arial"/>
      <family val="2"/>
    </font>
    <font>
      <vertAlign val="superscript"/>
      <sz val="12"/>
      <name val="Arial"/>
      <family val="2"/>
    </font>
    <font>
      <b/>
      <vertAlign val="superscript"/>
      <sz val="11"/>
      <name val="Arial"/>
      <family val="2"/>
    </font>
    <font>
      <b/>
      <vertAlign val="subscript"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1"/>
      <color indexed="8"/>
      <name val="Arial"/>
      <family val="2"/>
    </font>
    <font>
      <b/>
      <vertAlign val="subscript"/>
      <sz val="11"/>
      <color indexed="8"/>
      <name val="Arial"/>
      <family val="2"/>
    </font>
    <font>
      <b/>
      <sz val="11"/>
      <color indexed="8"/>
      <name val="Symbol"/>
      <family val="1"/>
      <charset val="2"/>
    </font>
    <font>
      <b/>
      <vertAlign val="subscript"/>
      <sz val="12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vertAlign val="subscript"/>
      <sz val="11"/>
      <color indexed="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indexed="47"/>
        <bgColor indexed="26"/>
      </patternFill>
    </fill>
    <fill>
      <patternFill patternType="solid">
        <fgColor indexed="47"/>
        <bgColor indexed="64"/>
      </patternFill>
    </fill>
  </fills>
  <borders count="3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18" fillId="0" borderId="0"/>
  </cellStyleXfs>
  <cellXfs count="100">
    <xf numFmtId="0" fontId="0" fillId="0" borderId="0" xfId="0"/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4" fillId="0" borderId="4" xfId="0" applyFont="1" applyBorder="1"/>
    <xf numFmtId="0" fontId="0" fillId="0" borderId="5" xfId="0" applyBorder="1"/>
    <xf numFmtId="0" fontId="0" fillId="0" borderId="6" xfId="0" applyBorder="1"/>
    <xf numFmtId="0" fontId="5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0" fillId="2" borderId="7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3" borderId="7" xfId="0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0" fontId="8" fillId="0" borderId="0" xfId="0" applyFont="1"/>
    <xf numFmtId="0" fontId="10" fillId="0" borderId="0" xfId="0" applyFont="1" applyBorder="1" applyAlignment="1">
      <alignment horizontal="left"/>
    </xf>
    <xf numFmtId="0" fontId="0" fillId="0" borderId="0" xfId="0" applyBorder="1"/>
    <xf numFmtId="0" fontId="12" fillId="0" borderId="0" xfId="0" applyFont="1"/>
    <xf numFmtId="0" fontId="0" fillId="0" borderId="7" xfId="0" applyFont="1" applyFill="1" applyBorder="1" applyAlignment="1">
      <alignment horizontal="center"/>
    </xf>
    <xf numFmtId="0" fontId="13" fillId="0" borderId="0" xfId="0" applyFont="1"/>
    <xf numFmtId="0" fontId="3" fillId="0" borderId="0" xfId="0" applyFont="1"/>
    <xf numFmtId="0" fontId="0" fillId="0" borderId="8" xfId="0" applyBorder="1"/>
    <xf numFmtId="0" fontId="0" fillId="0" borderId="9" xfId="0" applyBorder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0" fillId="0" borderId="10" xfId="0" applyBorder="1"/>
    <xf numFmtId="0" fontId="8" fillId="0" borderId="11" xfId="0" applyFont="1" applyBorder="1"/>
    <xf numFmtId="0" fontId="10" fillId="0" borderId="0" xfId="0" applyFont="1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0" fillId="0" borderId="15" xfId="0" applyFont="1" applyBorder="1" applyAlignment="1">
      <alignment horizontal="left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2" fontId="0" fillId="4" borderId="7" xfId="0" applyNumberFormat="1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167" fontId="0" fillId="4" borderId="7" xfId="0" applyNumberFormat="1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1" fillId="0" borderId="0" xfId="2"/>
    <xf numFmtId="0" fontId="21" fillId="0" borderId="0" xfId="3" applyFont="1" applyProtection="1"/>
    <xf numFmtId="0" fontId="0" fillId="0" borderId="0" xfId="0" applyBorder="1" applyAlignment="1">
      <alignment horizontal="center" vertical="top"/>
    </xf>
    <xf numFmtId="164" fontId="0" fillId="4" borderId="7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/>
    </xf>
    <xf numFmtId="0" fontId="0" fillId="0" borderId="15" xfId="0" applyBorder="1"/>
    <xf numFmtId="166" fontId="19" fillId="5" borderId="16" xfId="0" applyNumberFormat="1" applyFont="1" applyFill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9" fillId="0" borderId="0" xfId="0" applyFont="1"/>
    <xf numFmtId="0" fontId="9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Fill="1" applyBorder="1"/>
    <xf numFmtId="0" fontId="0" fillId="0" borderId="0" xfId="0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49" fontId="0" fillId="0" borderId="0" xfId="0" applyNumberFormat="1" applyFill="1" applyBorder="1"/>
    <xf numFmtId="0" fontId="11" fillId="0" borderId="0" xfId="1" applyFill="1" applyBorder="1" applyAlignment="1" applyProtection="1"/>
    <xf numFmtId="0" fontId="29" fillId="0" borderId="0" xfId="0" applyFont="1" applyFill="1" applyBorder="1" applyAlignment="1">
      <alignment horizontal="left"/>
    </xf>
    <xf numFmtId="0" fontId="30" fillId="0" borderId="0" xfId="0" applyFont="1" applyFill="1" applyBorder="1"/>
    <xf numFmtId="165" fontId="3" fillId="5" borderId="16" xfId="0" applyNumberFormat="1" applyFont="1" applyFill="1" applyBorder="1" applyAlignment="1">
      <alignment horizontal="center"/>
    </xf>
    <xf numFmtId="166" fontId="19" fillId="6" borderId="16" xfId="0" applyNumberFormat="1" applyFont="1" applyFill="1" applyBorder="1" applyAlignment="1">
      <alignment horizontal="center"/>
    </xf>
    <xf numFmtId="0" fontId="35" fillId="0" borderId="0" xfId="0" applyFont="1"/>
    <xf numFmtId="0" fontId="29" fillId="0" borderId="0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14" fillId="0" borderId="0" xfId="1" applyFont="1" applyBorder="1" applyAlignment="1" applyProtection="1">
      <alignment horizontal="center"/>
    </xf>
    <xf numFmtId="0" fontId="17" fillId="0" borderId="0" xfId="1" applyFont="1" applyAlignment="1">
      <alignment horizontal="center" vertical="center"/>
    </xf>
    <xf numFmtId="0" fontId="11" fillId="0" borderId="0" xfId="1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_2. Compr. Factor - U.S. units" xfId="2" xr:uid="{00000000-0005-0000-0000-000002000000}"/>
    <cellStyle name="Normal_Frictional Pressure Drop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342900</xdr:colOff>
      <xdr:row>3</xdr:row>
      <xdr:rowOff>0</xdr:rowOff>
    </xdr:from>
    <xdr:to>
      <xdr:col>13</xdr:col>
      <xdr:colOff>590550</xdr:colOff>
      <xdr:row>6</xdr:row>
      <xdr:rowOff>219075</xdr:rowOff>
    </xdr:to>
    <xdr:pic>
      <xdr:nvPicPr>
        <xdr:cNvPr id="1090" name="Picture 4" descr="C:\Users\Harlan\Documents\USB Folder_3_2013\Backup of 2 G Drive\Excel Spreadsheets for Sale\Fluid Properties\Real Gas Density.jpg">
          <a:extLst>
            <a:ext uri="{FF2B5EF4-FFF2-40B4-BE49-F238E27FC236}">
              <a16:creationId xmlns:a16="http://schemas.microsoft.com/office/drawing/2014/main" id="{DDEC3D20-637D-434D-AC5A-308EBF49E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676275"/>
          <a:ext cx="1514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238125</xdr:colOff>
      <xdr:row>2</xdr:row>
      <xdr:rowOff>123825</xdr:rowOff>
    </xdr:from>
    <xdr:to>
      <xdr:col>14</xdr:col>
      <xdr:colOff>76200</xdr:colOff>
      <xdr:row>7</xdr:row>
      <xdr:rowOff>19050</xdr:rowOff>
    </xdr:to>
    <xdr:pic>
      <xdr:nvPicPr>
        <xdr:cNvPr id="2109" name="Picture 4" descr="C:\Users\Harlan\Documents\USB Folder_3_2013\Backup of 2 G Drive\Excel Spreadsheets for Sale\Fluid Properties\Real Gas Density.jpg">
          <a:extLst>
            <a:ext uri="{FF2B5EF4-FFF2-40B4-BE49-F238E27FC236}">
              <a16:creationId xmlns:a16="http://schemas.microsoft.com/office/drawing/2014/main" id="{C25AE6C4-2B9A-4275-8B9D-FF17F55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638175"/>
          <a:ext cx="168592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ngineeringexceltemplates.com/" TargetMode="External"/><Relationship Id="rId1" Type="http://schemas.openxmlformats.org/officeDocument/2006/relationships/hyperlink" Target="http://www.engineeringexceltemplates.com/downloads_main.aspx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gineeringexceltemplates.com/downloads_main.aspx" TargetMode="External"/><Relationship Id="rId21" Type="http://schemas.openxmlformats.org/officeDocument/2006/relationships/hyperlink" Target="http://www.engineeringexceltemplates.com/downloads_main.aspx" TargetMode="External"/><Relationship Id="rId42" Type="http://schemas.openxmlformats.org/officeDocument/2006/relationships/hyperlink" Target="http://www.usbr.gov/pmts/hydraulics_lab/pubs/wmm/index.htm" TargetMode="External"/><Relationship Id="rId63" Type="http://schemas.openxmlformats.org/officeDocument/2006/relationships/hyperlink" Target="http://www.usbr.gov/pmts/hydraulics_lab/pubs/wmm/index.htm" TargetMode="External"/><Relationship Id="rId84" Type="http://schemas.openxmlformats.org/officeDocument/2006/relationships/hyperlink" Target="http://www.engineeringexceltemplates.com/downloads_main.aspx" TargetMode="External"/><Relationship Id="rId138" Type="http://schemas.openxmlformats.org/officeDocument/2006/relationships/hyperlink" Target="http://www.engineeringexceltemplates.com/downloads_main.aspx" TargetMode="External"/><Relationship Id="rId159" Type="http://schemas.openxmlformats.org/officeDocument/2006/relationships/hyperlink" Target="http://www.engineeringexceltemplates.com/downloads_main.aspx" TargetMode="External"/><Relationship Id="rId170" Type="http://schemas.openxmlformats.org/officeDocument/2006/relationships/hyperlink" Target="http://www.usbr.gov/pmts/hydraulics_lab/pubs/wmm/index.htm" TargetMode="External"/><Relationship Id="rId191" Type="http://schemas.openxmlformats.org/officeDocument/2006/relationships/hyperlink" Target="http://www.engineeringexceltemplates.com/downloads_main.aspx" TargetMode="External"/><Relationship Id="rId205" Type="http://schemas.openxmlformats.org/officeDocument/2006/relationships/hyperlink" Target="http://www.engineeringexceltemplates.com/downloads_main.aspx" TargetMode="External"/><Relationship Id="rId226" Type="http://schemas.openxmlformats.org/officeDocument/2006/relationships/hyperlink" Target="http://www.cedengineering.com/courseoutline.asp?cid=349" TargetMode="External"/><Relationship Id="rId107" Type="http://schemas.openxmlformats.org/officeDocument/2006/relationships/hyperlink" Target="http://www.cedengineering.com/courseoutline.asp?cid=349" TargetMode="External"/><Relationship Id="rId11" Type="http://schemas.openxmlformats.org/officeDocument/2006/relationships/hyperlink" Target="http://www.usbr.gov/pmts/hydraulics_lab/pubs/wmm/index.htm" TargetMode="External"/><Relationship Id="rId32" Type="http://schemas.openxmlformats.org/officeDocument/2006/relationships/hyperlink" Target="http://www.online-pdh.com/engcourses/course/view.php?id=90" TargetMode="External"/><Relationship Id="rId53" Type="http://schemas.openxmlformats.org/officeDocument/2006/relationships/hyperlink" Target="http://www.cedengineering.com/courseoutline.asp?cid=349" TargetMode="External"/><Relationship Id="rId74" Type="http://schemas.openxmlformats.org/officeDocument/2006/relationships/hyperlink" Target="http://www.cedengineering.com/courseoutline.asp?cid=349" TargetMode="External"/><Relationship Id="rId128" Type="http://schemas.openxmlformats.org/officeDocument/2006/relationships/hyperlink" Target="http://www.cedengineering.com/courseoutline.asp?cid=349" TargetMode="External"/><Relationship Id="rId149" Type="http://schemas.openxmlformats.org/officeDocument/2006/relationships/hyperlink" Target="http://www.engineeringexceltemplates.com/downloads_main.aspx" TargetMode="External"/><Relationship Id="rId5" Type="http://schemas.openxmlformats.org/officeDocument/2006/relationships/hyperlink" Target="http://www.cedengineering.com/courseoutline.asp?cid=349" TargetMode="External"/><Relationship Id="rId95" Type="http://schemas.openxmlformats.org/officeDocument/2006/relationships/hyperlink" Target="http://www.cedengineering.com/courseoutline.asp?cid=349" TargetMode="External"/><Relationship Id="rId160" Type="http://schemas.openxmlformats.org/officeDocument/2006/relationships/hyperlink" Target="http://www.polymath-software.com/ASEE2007/PDF1.pdf" TargetMode="External"/><Relationship Id="rId181" Type="http://schemas.openxmlformats.org/officeDocument/2006/relationships/hyperlink" Target="http://www.engineeringexceltemplates.com/downloads_main.aspx" TargetMode="External"/><Relationship Id="rId216" Type="http://schemas.openxmlformats.org/officeDocument/2006/relationships/hyperlink" Target="http://www.usbr.gov/pmts/hydraulics_lab/pubs/wmm/index.htm" TargetMode="External"/><Relationship Id="rId22" Type="http://schemas.openxmlformats.org/officeDocument/2006/relationships/hyperlink" Target="http://www.engineeringexceltemplates.com/downloads_main.aspx" TargetMode="External"/><Relationship Id="rId43" Type="http://schemas.openxmlformats.org/officeDocument/2006/relationships/hyperlink" Target="http://www.engineeringexceltemplates.com/downloads_main.aspx" TargetMode="External"/><Relationship Id="rId64" Type="http://schemas.openxmlformats.org/officeDocument/2006/relationships/hyperlink" Target="http://www.engineeringexceltemplates.com/downloads_main.aspx" TargetMode="External"/><Relationship Id="rId118" Type="http://schemas.openxmlformats.org/officeDocument/2006/relationships/hyperlink" Target="http://www.engineeringexceltemplates.com/downloads_main.aspx" TargetMode="External"/><Relationship Id="rId139" Type="http://schemas.openxmlformats.org/officeDocument/2006/relationships/hyperlink" Target="http://www.engineeringexceltemplates.com/downloads_main.aspx" TargetMode="External"/><Relationship Id="rId80" Type="http://schemas.openxmlformats.org/officeDocument/2006/relationships/hyperlink" Target="http://www.cedengineering.com/courseoutline.asp?cid=349" TargetMode="External"/><Relationship Id="rId85" Type="http://schemas.openxmlformats.org/officeDocument/2006/relationships/hyperlink" Target="http://www.engineeringexceltemplates.com/downloads_main.aspx" TargetMode="External"/><Relationship Id="rId150" Type="http://schemas.openxmlformats.org/officeDocument/2006/relationships/hyperlink" Target="http://www.engineeringexceltemplates.com/downloads_main.aspx" TargetMode="External"/><Relationship Id="rId155" Type="http://schemas.openxmlformats.org/officeDocument/2006/relationships/hyperlink" Target="http://www.engineeringexceltemplates.com/downloads_main.aspx" TargetMode="External"/><Relationship Id="rId171" Type="http://schemas.openxmlformats.org/officeDocument/2006/relationships/hyperlink" Target="http://www.engineeringexceltemplates.com/downloads_main.aspx" TargetMode="External"/><Relationship Id="rId176" Type="http://schemas.openxmlformats.org/officeDocument/2006/relationships/hyperlink" Target="http://www.engineeringexceltemplates.com/downloads_main.aspx" TargetMode="External"/><Relationship Id="rId192" Type="http://schemas.openxmlformats.org/officeDocument/2006/relationships/hyperlink" Target="http://www.engineeringexceltemplates.com/downloads_main.aspx" TargetMode="External"/><Relationship Id="rId197" Type="http://schemas.openxmlformats.org/officeDocument/2006/relationships/hyperlink" Target="http://www.engineeringexceltemplates.com/downloads_main.aspx" TargetMode="External"/><Relationship Id="rId206" Type="http://schemas.openxmlformats.org/officeDocument/2006/relationships/hyperlink" Target="http://www.cedengineering.com/courseoutline.asp?cid=349" TargetMode="External"/><Relationship Id="rId227" Type="http://schemas.openxmlformats.org/officeDocument/2006/relationships/hyperlink" Target="http://www.engineeringexceltemplates.com/downloads_main.aspx" TargetMode="External"/><Relationship Id="rId201" Type="http://schemas.openxmlformats.org/officeDocument/2006/relationships/hyperlink" Target="http://www.engineeringexceltemplates.com/downloads_main.aspx" TargetMode="External"/><Relationship Id="rId222" Type="http://schemas.openxmlformats.org/officeDocument/2006/relationships/hyperlink" Target="http://www.usbr.gov/pmts/hydraulics_lab/pubs/wmm/index.htm" TargetMode="External"/><Relationship Id="rId12" Type="http://schemas.openxmlformats.org/officeDocument/2006/relationships/hyperlink" Target="http://www.engineeringexceltemplates.com/downloads_main.aspx" TargetMode="External"/><Relationship Id="rId17" Type="http://schemas.openxmlformats.org/officeDocument/2006/relationships/hyperlink" Target="http://www.engineeringexceltemplates.com/downloads_main.aspx" TargetMode="External"/><Relationship Id="rId33" Type="http://schemas.openxmlformats.org/officeDocument/2006/relationships/hyperlink" Target="http://www.engineeringexceltemplates.com/downloads_main.aspx" TargetMode="External"/><Relationship Id="rId38" Type="http://schemas.openxmlformats.org/officeDocument/2006/relationships/hyperlink" Target="http://www.engineeringexceltemplates.com/downloads_main.aspx" TargetMode="External"/><Relationship Id="rId59" Type="http://schemas.openxmlformats.org/officeDocument/2006/relationships/hyperlink" Target="http://www.engineeringexceltemplates.com/downloads_main.aspx" TargetMode="External"/><Relationship Id="rId103" Type="http://schemas.openxmlformats.org/officeDocument/2006/relationships/hyperlink" Target="http://www.engineeringexceltemplates.com/downloads_main.aspx" TargetMode="External"/><Relationship Id="rId108" Type="http://schemas.openxmlformats.org/officeDocument/2006/relationships/hyperlink" Target="http://www.usbr.gov/pmts/hydraulics_lab/pubs/wmm/index.htm" TargetMode="External"/><Relationship Id="rId124" Type="http://schemas.openxmlformats.org/officeDocument/2006/relationships/hyperlink" Target="http://www.cedengineering.com/courseoutline.asp?cid=349" TargetMode="External"/><Relationship Id="rId129" Type="http://schemas.openxmlformats.org/officeDocument/2006/relationships/hyperlink" Target="http://www.engineeringexceltemplates.com/downloads_main.aspx" TargetMode="External"/><Relationship Id="rId54" Type="http://schemas.openxmlformats.org/officeDocument/2006/relationships/hyperlink" Target="http://www.online-pdh.com/engcourses/course/view.php?id=90" TargetMode="External"/><Relationship Id="rId70" Type="http://schemas.openxmlformats.org/officeDocument/2006/relationships/hyperlink" Target="http://www.usbr.gov/pmts/hydraulics_lab/pubs/wmm/index.htm" TargetMode="External"/><Relationship Id="rId75" Type="http://schemas.openxmlformats.org/officeDocument/2006/relationships/hyperlink" Target="http://www.engineeringexceltemplates.com/downloads_main.aspx" TargetMode="External"/><Relationship Id="rId91" Type="http://schemas.openxmlformats.org/officeDocument/2006/relationships/hyperlink" Target="http://www.cedengineering.com/courseoutline.asp?cid=349" TargetMode="External"/><Relationship Id="rId96" Type="http://schemas.openxmlformats.org/officeDocument/2006/relationships/hyperlink" Target="http://www.engineeringexceltemplates.com/downloads_main.aspx" TargetMode="External"/><Relationship Id="rId140" Type="http://schemas.openxmlformats.org/officeDocument/2006/relationships/hyperlink" Target="http://www.engineeringexceltemplates.com/downloads_main.aspx" TargetMode="External"/><Relationship Id="rId145" Type="http://schemas.openxmlformats.org/officeDocument/2006/relationships/hyperlink" Target="http://www.engineeringexceltemplates.com/downloads_main.aspx" TargetMode="External"/><Relationship Id="rId161" Type="http://schemas.openxmlformats.org/officeDocument/2006/relationships/hyperlink" Target="http://www.usbr.gov/pmts/hydraulics_lab/pubs/wmm/index.htm" TargetMode="External"/><Relationship Id="rId166" Type="http://schemas.openxmlformats.org/officeDocument/2006/relationships/hyperlink" Target="http://www.usbr.gov/pmts/hydraulics_lab/pubs/wmm/index.htm" TargetMode="External"/><Relationship Id="rId182" Type="http://schemas.openxmlformats.org/officeDocument/2006/relationships/hyperlink" Target="http://www.engineeringexceltemplates.com/downloads_main.aspx" TargetMode="External"/><Relationship Id="rId187" Type="http://schemas.openxmlformats.org/officeDocument/2006/relationships/hyperlink" Target="http://www.engineeringexceltemplates.com/downloads_main.aspx" TargetMode="External"/><Relationship Id="rId217" Type="http://schemas.openxmlformats.org/officeDocument/2006/relationships/hyperlink" Target="http://www.engineeringexceltemplates.com/downloads_main.aspx" TargetMode="External"/><Relationship Id="rId1" Type="http://schemas.openxmlformats.org/officeDocument/2006/relationships/hyperlink" Target="http://www.engineeringexceltemplates.com/downloads_main.aspx" TargetMode="External"/><Relationship Id="rId6" Type="http://schemas.openxmlformats.org/officeDocument/2006/relationships/hyperlink" Target="http://www.engineeringexceltemplates.com/downloads_main.aspx" TargetMode="External"/><Relationship Id="rId212" Type="http://schemas.openxmlformats.org/officeDocument/2006/relationships/hyperlink" Target="http://www.engineeringexceltemplates.com/downloads_main.aspx" TargetMode="External"/><Relationship Id="rId233" Type="http://schemas.openxmlformats.org/officeDocument/2006/relationships/hyperlink" Target="http://www.engineeringexceltemplates.com/downloads_main.aspx" TargetMode="External"/><Relationship Id="rId23" Type="http://schemas.openxmlformats.org/officeDocument/2006/relationships/hyperlink" Target="http://www.engineeringexceltemplates.com/downloads_main.aspx" TargetMode="External"/><Relationship Id="rId28" Type="http://schemas.openxmlformats.org/officeDocument/2006/relationships/hyperlink" Target="http://www.engineeringexceltemplates.com/downloads_main.aspx" TargetMode="External"/><Relationship Id="rId49" Type="http://schemas.openxmlformats.org/officeDocument/2006/relationships/hyperlink" Target="http://www.cedengineering.com/courseoutline.asp?cid=349" TargetMode="External"/><Relationship Id="rId114" Type="http://schemas.openxmlformats.org/officeDocument/2006/relationships/hyperlink" Target="http://www.engineeringexceltemplates.com/downloads_main.aspx" TargetMode="External"/><Relationship Id="rId119" Type="http://schemas.openxmlformats.org/officeDocument/2006/relationships/hyperlink" Target="http://www.engineeringexceltemplates.com/downloads_main.aspx" TargetMode="External"/><Relationship Id="rId44" Type="http://schemas.openxmlformats.org/officeDocument/2006/relationships/hyperlink" Target="http://www.engineeringexceltemplates.com/downloads_main.aspx" TargetMode="External"/><Relationship Id="rId60" Type="http://schemas.openxmlformats.org/officeDocument/2006/relationships/hyperlink" Target="http://www.engineeringexceltemplates.com/downloads_main.aspx" TargetMode="External"/><Relationship Id="rId65" Type="http://schemas.openxmlformats.org/officeDocument/2006/relationships/hyperlink" Target="http://www.engineeringexceltemplates.com/downloads_main.aspx" TargetMode="External"/><Relationship Id="rId81" Type="http://schemas.openxmlformats.org/officeDocument/2006/relationships/hyperlink" Target="http://www.engineeringexceltemplates.com/downloads_main.aspx" TargetMode="External"/><Relationship Id="rId86" Type="http://schemas.openxmlformats.org/officeDocument/2006/relationships/hyperlink" Target="http://www.cedengineering.com/courseoutline.asp?cid=349" TargetMode="External"/><Relationship Id="rId130" Type="http://schemas.openxmlformats.org/officeDocument/2006/relationships/hyperlink" Target="http://www.engineeringexceltemplates.com/downloads_main.aspx" TargetMode="External"/><Relationship Id="rId135" Type="http://schemas.openxmlformats.org/officeDocument/2006/relationships/hyperlink" Target="http://www.engineeringexceltemplates.com/downloads_main.aspx" TargetMode="External"/><Relationship Id="rId151" Type="http://schemas.openxmlformats.org/officeDocument/2006/relationships/hyperlink" Target="http://www.engineeringexceltemplates.com/downloads_main.aspx" TargetMode="External"/><Relationship Id="rId156" Type="http://schemas.openxmlformats.org/officeDocument/2006/relationships/hyperlink" Target="http://www.engineeringexceltemplates.com/downloads_main.aspx" TargetMode="External"/><Relationship Id="rId177" Type="http://schemas.openxmlformats.org/officeDocument/2006/relationships/hyperlink" Target="http://www.engineeringexceltemplates.com/downloads_main.aspx" TargetMode="External"/><Relationship Id="rId198" Type="http://schemas.openxmlformats.org/officeDocument/2006/relationships/hyperlink" Target="http://www.cedengineering.com/courseoutline.asp?cid=349" TargetMode="External"/><Relationship Id="rId172" Type="http://schemas.openxmlformats.org/officeDocument/2006/relationships/hyperlink" Target="http://www.engineeringexceltemplates.com/downloads_main.aspx" TargetMode="External"/><Relationship Id="rId193" Type="http://schemas.openxmlformats.org/officeDocument/2006/relationships/hyperlink" Target="http://www.engineeringexceltemplates.com/downloads_main.aspx" TargetMode="External"/><Relationship Id="rId202" Type="http://schemas.openxmlformats.org/officeDocument/2006/relationships/hyperlink" Target="http://www.cedengineering.com/courseoutline.asp?cid=349" TargetMode="External"/><Relationship Id="rId207" Type="http://schemas.openxmlformats.org/officeDocument/2006/relationships/hyperlink" Target="http://www.online-pdh.com/engcourses/course/view.php?id=90" TargetMode="External"/><Relationship Id="rId223" Type="http://schemas.openxmlformats.org/officeDocument/2006/relationships/hyperlink" Target="http://www.engineeringexceltemplates.com/downloads_main.aspx" TargetMode="External"/><Relationship Id="rId228" Type="http://schemas.openxmlformats.org/officeDocument/2006/relationships/hyperlink" Target="http://www.usbr.gov/pmts/hydraulics_lab/pubs/wmm/index.htm" TargetMode="External"/><Relationship Id="rId13" Type="http://schemas.openxmlformats.org/officeDocument/2006/relationships/hyperlink" Target="http://www.engineeringexceltemplates.com/downloads_main.aspx" TargetMode="External"/><Relationship Id="rId18" Type="http://schemas.openxmlformats.org/officeDocument/2006/relationships/hyperlink" Target="http://www.engineeringexceltemplates.com/downloads_main.aspx" TargetMode="External"/><Relationship Id="rId39" Type="http://schemas.openxmlformats.org/officeDocument/2006/relationships/hyperlink" Target="http://www.engineeringexceltemplates.com/downloads_main.aspx" TargetMode="External"/><Relationship Id="rId109" Type="http://schemas.openxmlformats.org/officeDocument/2006/relationships/hyperlink" Target="http://www.engineeringexceltemplates.com/downloads_main.aspx" TargetMode="External"/><Relationship Id="rId34" Type="http://schemas.openxmlformats.org/officeDocument/2006/relationships/hyperlink" Target="http://www.engineeringexceltemplates.com/downloads_main.aspx" TargetMode="External"/><Relationship Id="rId50" Type="http://schemas.openxmlformats.org/officeDocument/2006/relationships/hyperlink" Target="http://www.engineeringexceltemplates.com/downloads_main.aspx" TargetMode="External"/><Relationship Id="rId55" Type="http://schemas.openxmlformats.org/officeDocument/2006/relationships/hyperlink" Target="http://www.engineeringexceltemplates.com/downloads_main.aspx" TargetMode="External"/><Relationship Id="rId76" Type="http://schemas.openxmlformats.org/officeDocument/2006/relationships/hyperlink" Target="http://www.usbr.gov/pmts/hydraulics_lab/pubs/wmm/index.htm" TargetMode="External"/><Relationship Id="rId97" Type="http://schemas.openxmlformats.org/officeDocument/2006/relationships/hyperlink" Target="http://www.usbr.gov/pmts/hydraulics_lab/pubs/wmm/index.htm" TargetMode="External"/><Relationship Id="rId104" Type="http://schemas.openxmlformats.org/officeDocument/2006/relationships/hyperlink" Target="http://www.engineeringexceltemplates.com/downloads_main.aspx" TargetMode="External"/><Relationship Id="rId120" Type="http://schemas.openxmlformats.org/officeDocument/2006/relationships/hyperlink" Target="http://www.engineeringexceltemplates.com/downloads_main.aspx" TargetMode="External"/><Relationship Id="rId125" Type="http://schemas.openxmlformats.org/officeDocument/2006/relationships/hyperlink" Target="http://www.engineeringexceltemplates.com/downloads_main.aspx" TargetMode="External"/><Relationship Id="rId141" Type="http://schemas.openxmlformats.org/officeDocument/2006/relationships/hyperlink" Target="http://www.cedengineering.com/courseoutline.asp?cid=349" TargetMode="External"/><Relationship Id="rId146" Type="http://schemas.openxmlformats.org/officeDocument/2006/relationships/hyperlink" Target="http://www.cedengineering.com/courseoutline.asp?cid=349" TargetMode="External"/><Relationship Id="rId167" Type="http://schemas.openxmlformats.org/officeDocument/2006/relationships/hyperlink" Target="http://www.engineeringexceltemplates.com/downloads_main.aspx" TargetMode="External"/><Relationship Id="rId188" Type="http://schemas.openxmlformats.org/officeDocument/2006/relationships/hyperlink" Target="http://www.cedengineering.com/courseoutline.asp?cid=349" TargetMode="External"/><Relationship Id="rId7" Type="http://schemas.openxmlformats.org/officeDocument/2006/relationships/hyperlink" Target="http://www.usbr.gov/pmts/hydraulics_lab/pubs/wmm/index.htm" TargetMode="External"/><Relationship Id="rId71" Type="http://schemas.openxmlformats.org/officeDocument/2006/relationships/hyperlink" Target="http://www.engineeringexceltemplates.com/downloads_main.aspx" TargetMode="External"/><Relationship Id="rId92" Type="http://schemas.openxmlformats.org/officeDocument/2006/relationships/hyperlink" Target="http://www.usbr.gov/pmts/hydraulics_lab/pubs/wmm/index.htm" TargetMode="External"/><Relationship Id="rId162" Type="http://schemas.openxmlformats.org/officeDocument/2006/relationships/hyperlink" Target="http://www.engineeringexceltemplates.com/downloads_main.aspx" TargetMode="External"/><Relationship Id="rId183" Type="http://schemas.openxmlformats.org/officeDocument/2006/relationships/hyperlink" Target="http://www.engineeringexceltemplates.com/downloads_main.aspx" TargetMode="External"/><Relationship Id="rId213" Type="http://schemas.openxmlformats.org/officeDocument/2006/relationships/hyperlink" Target="http://www.engineeringexceltemplates.com/downloads_main.aspx" TargetMode="External"/><Relationship Id="rId218" Type="http://schemas.openxmlformats.org/officeDocument/2006/relationships/hyperlink" Target="http://www.engineeringexceltemplates.com/downloads_main.aspx" TargetMode="External"/><Relationship Id="rId234" Type="http://schemas.openxmlformats.org/officeDocument/2006/relationships/printerSettings" Target="../printerSettings/printerSettings2.bin"/><Relationship Id="rId2" Type="http://schemas.openxmlformats.org/officeDocument/2006/relationships/hyperlink" Target="http://www.usbr.gov/pmts/hydraulics_lab/pubs/wmm/index.htm" TargetMode="External"/><Relationship Id="rId29" Type="http://schemas.openxmlformats.org/officeDocument/2006/relationships/hyperlink" Target="http://www.engineeringexceltemplates.com/downloads_main.aspx" TargetMode="External"/><Relationship Id="rId24" Type="http://schemas.openxmlformats.org/officeDocument/2006/relationships/hyperlink" Target="http://www.engineeringexceltemplates.com/downloads_main.aspx" TargetMode="External"/><Relationship Id="rId40" Type="http://schemas.openxmlformats.org/officeDocument/2006/relationships/hyperlink" Target="http://www.engineeringexceltemplates.com/downloads_main.aspx" TargetMode="External"/><Relationship Id="rId45" Type="http://schemas.openxmlformats.org/officeDocument/2006/relationships/hyperlink" Target="http://www.cedengineering.com/courseoutline.asp?cid=349" TargetMode="External"/><Relationship Id="rId66" Type="http://schemas.openxmlformats.org/officeDocument/2006/relationships/hyperlink" Target="http://www.engineeringexceltemplates.com/downloads_main.aspx" TargetMode="External"/><Relationship Id="rId87" Type="http://schemas.openxmlformats.org/officeDocument/2006/relationships/hyperlink" Target="http://www.engineeringexceltemplates.com/downloads_main.aspx" TargetMode="External"/><Relationship Id="rId110" Type="http://schemas.openxmlformats.org/officeDocument/2006/relationships/hyperlink" Target="http://www.engineeringexceltemplates.com/downloads_main.aspx" TargetMode="External"/><Relationship Id="rId115" Type="http://schemas.openxmlformats.org/officeDocument/2006/relationships/hyperlink" Target="http://www.engineeringexceltemplates.com/downloads_main.aspx" TargetMode="External"/><Relationship Id="rId131" Type="http://schemas.openxmlformats.org/officeDocument/2006/relationships/hyperlink" Target="http://www.engineeringexceltemplates.com/downloads_main.aspx" TargetMode="External"/><Relationship Id="rId136" Type="http://schemas.openxmlformats.org/officeDocument/2006/relationships/hyperlink" Target="http://www.engineeringexceltemplates.com/downloads_main.aspx" TargetMode="External"/><Relationship Id="rId157" Type="http://schemas.openxmlformats.org/officeDocument/2006/relationships/hyperlink" Target="http://www.engineeringexceltemplates.com/downloads_main.aspx" TargetMode="External"/><Relationship Id="rId178" Type="http://schemas.openxmlformats.org/officeDocument/2006/relationships/hyperlink" Target="http://www.cedengineering.com/courseoutline.asp?cid=349" TargetMode="External"/><Relationship Id="rId61" Type="http://schemas.openxmlformats.org/officeDocument/2006/relationships/hyperlink" Target="http://www.engineeringexceltemplates.com/downloads_main.aspx" TargetMode="External"/><Relationship Id="rId82" Type="http://schemas.openxmlformats.org/officeDocument/2006/relationships/hyperlink" Target="http://www.polymath-software.com/ASEE2007/PDF1.pdf" TargetMode="External"/><Relationship Id="rId152" Type="http://schemas.openxmlformats.org/officeDocument/2006/relationships/hyperlink" Target="http://www.cedengineering.com/courseoutline.asp?cid=349" TargetMode="External"/><Relationship Id="rId173" Type="http://schemas.openxmlformats.org/officeDocument/2006/relationships/hyperlink" Target="http://www.cedengineering.com/courseoutline.asp?cid=349" TargetMode="External"/><Relationship Id="rId194" Type="http://schemas.openxmlformats.org/officeDocument/2006/relationships/hyperlink" Target="http://www.engineeringexceltemplates.com/downloads_main.aspx" TargetMode="External"/><Relationship Id="rId199" Type="http://schemas.openxmlformats.org/officeDocument/2006/relationships/hyperlink" Target="http://www.engineeringexceltemplates.com/downloads_main.aspx" TargetMode="External"/><Relationship Id="rId203" Type="http://schemas.openxmlformats.org/officeDocument/2006/relationships/hyperlink" Target="http://www.engineeringexceltemplates.com/downloads_main.aspx" TargetMode="External"/><Relationship Id="rId208" Type="http://schemas.openxmlformats.org/officeDocument/2006/relationships/hyperlink" Target="http://www.engineeringexceltemplates.com/downloads_main.aspx" TargetMode="External"/><Relationship Id="rId229" Type="http://schemas.openxmlformats.org/officeDocument/2006/relationships/hyperlink" Target="http://www.engineeringexceltemplates.com/downloads_main.aspx" TargetMode="External"/><Relationship Id="rId19" Type="http://schemas.openxmlformats.org/officeDocument/2006/relationships/hyperlink" Target="http://www.cedengineering.com/courseoutline.asp?cid=349" TargetMode="External"/><Relationship Id="rId224" Type="http://schemas.openxmlformats.org/officeDocument/2006/relationships/hyperlink" Target="http://www.engineeringexceltemplates.com/downloads_main.aspx" TargetMode="External"/><Relationship Id="rId14" Type="http://schemas.openxmlformats.org/officeDocument/2006/relationships/hyperlink" Target="http://www.cedengineering.com/courseoutline.asp?cid=349" TargetMode="External"/><Relationship Id="rId30" Type="http://schemas.openxmlformats.org/officeDocument/2006/relationships/hyperlink" Target="http://www.engineeringexceltemplates.com/downloads_main.aspx" TargetMode="External"/><Relationship Id="rId35" Type="http://schemas.openxmlformats.org/officeDocument/2006/relationships/hyperlink" Target="http://www.engineeringexceltemplates.com/downloads_main.aspx" TargetMode="External"/><Relationship Id="rId56" Type="http://schemas.openxmlformats.org/officeDocument/2006/relationships/hyperlink" Target="http://www.engineeringexceltemplates.com/downloads_main.aspx" TargetMode="External"/><Relationship Id="rId77" Type="http://schemas.openxmlformats.org/officeDocument/2006/relationships/hyperlink" Target="http://www.engineeringexceltemplates.com/downloads_main.aspx" TargetMode="External"/><Relationship Id="rId100" Type="http://schemas.openxmlformats.org/officeDocument/2006/relationships/hyperlink" Target="http://www.cedengineering.com/courseoutline.asp?cid=349" TargetMode="External"/><Relationship Id="rId105" Type="http://schemas.openxmlformats.org/officeDocument/2006/relationships/hyperlink" Target="http://www.engineeringexceltemplates.com/downloads_main.aspx" TargetMode="External"/><Relationship Id="rId126" Type="http://schemas.openxmlformats.org/officeDocument/2006/relationships/hyperlink" Target="http://www.engineeringexceltemplates.com/downloads_main.aspx" TargetMode="External"/><Relationship Id="rId147" Type="http://schemas.openxmlformats.org/officeDocument/2006/relationships/hyperlink" Target="http://www.online-pdh.com/engcourses/course/view.php?id=90" TargetMode="External"/><Relationship Id="rId168" Type="http://schemas.openxmlformats.org/officeDocument/2006/relationships/hyperlink" Target="http://www.engineeringexceltemplates.com/downloads_main.aspx" TargetMode="External"/><Relationship Id="rId8" Type="http://schemas.openxmlformats.org/officeDocument/2006/relationships/hyperlink" Target="http://www.engineeringexceltemplates.com/downloads_main.aspx" TargetMode="External"/><Relationship Id="rId51" Type="http://schemas.openxmlformats.org/officeDocument/2006/relationships/hyperlink" Target="http://www.engineeringexceltemplates.com/downloads_main.aspx" TargetMode="External"/><Relationship Id="rId72" Type="http://schemas.openxmlformats.org/officeDocument/2006/relationships/hyperlink" Target="http://www.engineeringexceltemplates.com/downloads_main.aspx" TargetMode="External"/><Relationship Id="rId93" Type="http://schemas.openxmlformats.org/officeDocument/2006/relationships/hyperlink" Target="http://www.engineeringexceltemplates.com/downloads_main.aspx" TargetMode="External"/><Relationship Id="rId98" Type="http://schemas.openxmlformats.org/officeDocument/2006/relationships/hyperlink" Target="http://www.engineeringexceltemplates.com/downloads_main.aspx" TargetMode="External"/><Relationship Id="rId121" Type="http://schemas.openxmlformats.org/officeDocument/2006/relationships/hyperlink" Target="http://www.cedengineering.com/courseoutline.asp?cid=349" TargetMode="External"/><Relationship Id="rId142" Type="http://schemas.openxmlformats.org/officeDocument/2006/relationships/hyperlink" Target="http://www.usbr.gov/pmts/hydraulics_lab/pubs/wmm/index.htm" TargetMode="External"/><Relationship Id="rId163" Type="http://schemas.openxmlformats.org/officeDocument/2006/relationships/hyperlink" Target="http://www.engineeringexceltemplates.com/downloads_main.aspx" TargetMode="External"/><Relationship Id="rId184" Type="http://schemas.openxmlformats.org/officeDocument/2006/relationships/hyperlink" Target="http://www.cedengineering.com/courseoutline.asp?cid=349" TargetMode="External"/><Relationship Id="rId189" Type="http://schemas.openxmlformats.org/officeDocument/2006/relationships/hyperlink" Target="http://www.online-pdh.com/engcourses/course/view.php?id=90" TargetMode="External"/><Relationship Id="rId219" Type="http://schemas.openxmlformats.org/officeDocument/2006/relationships/hyperlink" Target="http://www.engineeringexceltemplates.com/downloads_main.aspx" TargetMode="External"/><Relationship Id="rId3" Type="http://schemas.openxmlformats.org/officeDocument/2006/relationships/hyperlink" Target="http://www.engineeringexceltemplates.com/downloads_main.aspx" TargetMode="External"/><Relationship Id="rId214" Type="http://schemas.openxmlformats.org/officeDocument/2006/relationships/hyperlink" Target="http://www.engineeringexceltemplates.com/downloads_main.aspx" TargetMode="External"/><Relationship Id="rId230" Type="http://schemas.openxmlformats.org/officeDocument/2006/relationships/hyperlink" Target="http://www.engineeringexceltemplates.com/downloads_main.aspx" TargetMode="External"/><Relationship Id="rId235" Type="http://schemas.openxmlformats.org/officeDocument/2006/relationships/drawing" Target="../drawings/drawing1.xml"/><Relationship Id="rId25" Type="http://schemas.openxmlformats.org/officeDocument/2006/relationships/hyperlink" Target="http://www.engineeringexceltemplates.com/downloads_main.aspx" TargetMode="External"/><Relationship Id="rId46" Type="http://schemas.openxmlformats.org/officeDocument/2006/relationships/hyperlink" Target="http://www.engineeringexceltemplates.com/downloads_main.aspx" TargetMode="External"/><Relationship Id="rId67" Type="http://schemas.openxmlformats.org/officeDocument/2006/relationships/hyperlink" Target="http://www.cedengineering.com/courseoutline.asp?cid=349" TargetMode="External"/><Relationship Id="rId116" Type="http://schemas.openxmlformats.org/officeDocument/2006/relationships/hyperlink" Target="http://www.engineeringexceltemplates.com/downloads_main.aspx" TargetMode="External"/><Relationship Id="rId137" Type="http://schemas.openxmlformats.org/officeDocument/2006/relationships/hyperlink" Target="http://www.engineeringexceltemplates.com/downloads_main.aspx" TargetMode="External"/><Relationship Id="rId158" Type="http://schemas.openxmlformats.org/officeDocument/2006/relationships/hyperlink" Target="http://www.cedengineering.com/courseoutline.asp?cid=349" TargetMode="External"/><Relationship Id="rId20" Type="http://schemas.openxmlformats.org/officeDocument/2006/relationships/hyperlink" Target="http://www.engineeringexceltemplates.com/downloads_main.aspx" TargetMode="External"/><Relationship Id="rId41" Type="http://schemas.openxmlformats.org/officeDocument/2006/relationships/hyperlink" Target="http://www.cedengineering.com/courseoutline.asp?cid=349" TargetMode="External"/><Relationship Id="rId62" Type="http://schemas.openxmlformats.org/officeDocument/2006/relationships/hyperlink" Target="http://www.cedengineering.com/courseoutline.asp?cid=349" TargetMode="External"/><Relationship Id="rId83" Type="http://schemas.openxmlformats.org/officeDocument/2006/relationships/hyperlink" Target="http://www.usbr.gov/pmts/hydraulics_lab/pubs/wmm/index.htm" TargetMode="External"/><Relationship Id="rId88" Type="http://schemas.openxmlformats.org/officeDocument/2006/relationships/hyperlink" Target="http://www.usbr.gov/pmts/hydraulics_lab/pubs/wmm/index.htm" TargetMode="External"/><Relationship Id="rId111" Type="http://schemas.openxmlformats.org/officeDocument/2006/relationships/hyperlink" Target="http://www.engineeringexceltemplates.com/downloads_main.aspx" TargetMode="External"/><Relationship Id="rId132" Type="http://schemas.openxmlformats.org/officeDocument/2006/relationships/hyperlink" Target="http://www.cedengineering.com/courseoutline.asp?cid=349" TargetMode="External"/><Relationship Id="rId153" Type="http://schemas.openxmlformats.org/officeDocument/2006/relationships/hyperlink" Target="http://www.engineeringexceltemplates.com/downloads_main.aspx" TargetMode="External"/><Relationship Id="rId174" Type="http://schemas.openxmlformats.org/officeDocument/2006/relationships/hyperlink" Target="http://www.engineeringexceltemplates.com/downloads_main.aspx" TargetMode="External"/><Relationship Id="rId179" Type="http://schemas.openxmlformats.org/officeDocument/2006/relationships/hyperlink" Target="http://www.engineeringexceltemplates.com/downloads_main.aspx" TargetMode="External"/><Relationship Id="rId195" Type="http://schemas.openxmlformats.org/officeDocument/2006/relationships/hyperlink" Target="http://www.cedengineering.com/courseoutline.asp?cid=349" TargetMode="External"/><Relationship Id="rId209" Type="http://schemas.openxmlformats.org/officeDocument/2006/relationships/hyperlink" Target="http://www.engineeringexceltemplates.com/downloads_main.aspx" TargetMode="External"/><Relationship Id="rId190" Type="http://schemas.openxmlformats.org/officeDocument/2006/relationships/hyperlink" Target="http://www.engineeringexceltemplates.com/downloads_main.aspx" TargetMode="External"/><Relationship Id="rId204" Type="http://schemas.openxmlformats.org/officeDocument/2006/relationships/hyperlink" Target="http://www.engineeringexceltemplates.com/downloads_main.aspx" TargetMode="External"/><Relationship Id="rId220" Type="http://schemas.openxmlformats.org/officeDocument/2006/relationships/hyperlink" Target="http://www.cedengineering.com/courseoutline.asp?cid=349" TargetMode="External"/><Relationship Id="rId225" Type="http://schemas.openxmlformats.org/officeDocument/2006/relationships/hyperlink" Target="http://www.engineeringexceltemplates.com/downloads_main.aspx" TargetMode="External"/><Relationship Id="rId15" Type="http://schemas.openxmlformats.org/officeDocument/2006/relationships/hyperlink" Target="http://www.engineeringexceltemplates.com/downloads_main.aspx" TargetMode="External"/><Relationship Id="rId36" Type="http://schemas.openxmlformats.org/officeDocument/2006/relationships/hyperlink" Target="http://www.engineeringexceltemplates.com/downloads_main.aspx" TargetMode="External"/><Relationship Id="rId57" Type="http://schemas.openxmlformats.org/officeDocument/2006/relationships/hyperlink" Target="http://www.engineeringexceltemplates.com/downloads_main.aspx" TargetMode="External"/><Relationship Id="rId106" Type="http://schemas.openxmlformats.org/officeDocument/2006/relationships/hyperlink" Target="http://www.engineeringexceltemplates.com/downloads_main.aspx" TargetMode="External"/><Relationship Id="rId127" Type="http://schemas.openxmlformats.org/officeDocument/2006/relationships/hyperlink" Target="http://www.engineeringexceltemplates.com/downloads_main.aspx" TargetMode="External"/><Relationship Id="rId10" Type="http://schemas.openxmlformats.org/officeDocument/2006/relationships/hyperlink" Target="http://www.cedengineering.com/courseoutline.asp?cid=349" TargetMode="External"/><Relationship Id="rId31" Type="http://schemas.openxmlformats.org/officeDocument/2006/relationships/hyperlink" Target="http://www.cedengineering.com/courseoutline.asp?cid=349" TargetMode="External"/><Relationship Id="rId52" Type="http://schemas.openxmlformats.org/officeDocument/2006/relationships/hyperlink" Target="http://www.engineeringexceltemplates.com/downloads_main.aspx" TargetMode="External"/><Relationship Id="rId73" Type="http://schemas.openxmlformats.org/officeDocument/2006/relationships/hyperlink" Target="http://www.engineeringexceltemplates.com/downloads_main.aspx" TargetMode="External"/><Relationship Id="rId78" Type="http://schemas.openxmlformats.org/officeDocument/2006/relationships/hyperlink" Target="http://www.engineeringexceltemplates.com/downloads_main.aspx" TargetMode="External"/><Relationship Id="rId94" Type="http://schemas.openxmlformats.org/officeDocument/2006/relationships/hyperlink" Target="http://www.engineeringexceltemplates.com/downloads_main.aspx" TargetMode="External"/><Relationship Id="rId99" Type="http://schemas.openxmlformats.org/officeDocument/2006/relationships/hyperlink" Target="http://www.engineeringexceltemplates.com/downloads_main.aspx" TargetMode="External"/><Relationship Id="rId101" Type="http://schemas.openxmlformats.org/officeDocument/2006/relationships/hyperlink" Target="http://www.engineeringexceltemplates.com/downloads_main.aspx" TargetMode="External"/><Relationship Id="rId122" Type="http://schemas.openxmlformats.org/officeDocument/2006/relationships/hyperlink" Target="http://www.usbr.gov/pmts/hydraulics_lab/pubs/wmm/index.htm" TargetMode="External"/><Relationship Id="rId143" Type="http://schemas.openxmlformats.org/officeDocument/2006/relationships/hyperlink" Target="http://www.engineeringexceltemplates.com/downloads_main.aspx" TargetMode="External"/><Relationship Id="rId148" Type="http://schemas.openxmlformats.org/officeDocument/2006/relationships/hyperlink" Target="http://www.usbr.gov/pmts/hydraulics_lab/pubs/wmm/index.htm" TargetMode="External"/><Relationship Id="rId164" Type="http://schemas.openxmlformats.org/officeDocument/2006/relationships/hyperlink" Target="http://www.cedengineering.com/courseoutline.asp?cid=349" TargetMode="External"/><Relationship Id="rId169" Type="http://schemas.openxmlformats.org/officeDocument/2006/relationships/hyperlink" Target="http://www.cedengineering.com/courseoutline.asp?cid=349" TargetMode="External"/><Relationship Id="rId185" Type="http://schemas.openxmlformats.org/officeDocument/2006/relationships/hyperlink" Target="http://www.usbr.gov/pmts/hydraulics_lab/pubs/wmm/index.htm" TargetMode="External"/><Relationship Id="rId4" Type="http://schemas.openxmlformats.org/officeDocument/2006/relationships/hyperlink" Target="http://www.engineeringexceltemplates.com/downloads_main.aspx" TargetMode="External"/><Relationship Id="rId9" Type="http://schemas.openxmlformats.org/officeDocument/2006/relationships/hyperlink" Target="http://www.engineeringexceltemplates.com/downloads_main.aspx" TargetMode="External"/><Relationship Id="rId180" Type="http://schemas.openxmlformats.org/officeDocument/2006/relationships/hyperlink" Target="http://www.engineeringexceltemplates.com/downloads_main.aspx" TargetMode="External"/><Relationship Id="rId210" Type="http://schemas.openxmlformats.org/officeDocument/2006/relationships/hyperlink" Target="http://www.engineeringexceltemplates.com/downloads_main.aspx" TargetMode="External"/><Relationship Id="rId215" Type="http://schemas.openxmlformats.org/officeDocument/2006/relationships/hyperlink" Target="http://www.cedengineering.com/courseoutline.asp?cid=349" TargetMode="External"/><Relationship Id="rId26" Type="http://schemas.openxmlformats.org/officeDocument/2006/relationships/hyperlink" Target="http://www.cedengineering.com/courseoutline.asp?cid=349" TargetMode="External"/><Relationship Id="rId231" Type="http://schemas.openxmlformats.org/officeDocument/2006/relationships/hyperlink" Target="http://www.engineeringexceltemplates.com/downloads_main.aspx" TargetMode="External"/><Relationship Id="rId47" Type="http://schemas.openxmlformats.org/officeDocument/2006/relationships/hyperlink" Target="http://www.engineeringexceltemplates.com/downloads_main.aspx" TargetMode="External"/><Relationship Id="rId68" Type="http://schemas.openxmlformats.org/officeDocument/2006/relationships/hyperlink" Target="http://www.online-pdh.com/engcourses/course/view.php?id=90" TargetMode="External"/><Relationship Id="rId89" Type="http://schemas.openxmlformats.org/officeDocument/2006/relationships/hyperlink" Target="http://www.engineeringexceltemplates.com/downloads_main.aspx" TargetMode="External"/><Relationship Id="rId112" Type="http://schemas.openxmlformats.org/officeDocument/2006/relationships/hyperlink" Target="http://www.cedengineering.com/courseoutline.asp?cid=349" TargetMode="External"/><Relationship Id="rId133" Type="http://schemas.openxmlformats.org/officeDocument/2006/relationships/hyperlink" Target="http://www.online-pdh.com/engcourses/course/view.php?id=90" TargetMode="External"/><Relationship Id="rId154" Type="http://schemas.openxmlformats.org/officeDocument/2006/relationships/hyperlink" Target="http://www.usbr.gov/pmts/hydraulics_lab/pubs/wmm/index.htm" TargetMode="External"/><Relationship Id="rId175" Type="http://schemas.openxmlformats.org/officeDocument/2006/relationships/hyperlink" Target="http://www.usbr.gov/pmts/hydraulics_lab/pubs/wmm/index.htm" TargetMode="External"/><Relationship Id="rId196" Type="http://schemas.openxmlformats.org/officeDocument/2006/relationships/hyperlink" Target="http://www.usbr.gov/pmts/hydraulics_lab/pubs/wmm/index.htm" TargetMode="External"/><Relationship Id="rId200" Type="http://schemas.openxmlformats.org/officeDocument/2006/relationships/hyperlink" Target="http://www.engineeringexceltemplates.com/downloads_main.aspx" TargetMode="External"/><Relationship Id="rId16" Type="http://schemas.openxmlformats.org/officeDocument/2006/relationships/hyperlink" Target="http://www.usbr.gov/pmts/hydraulics_lab/pubs/wmm/index.htm" TargetMode="External"/><Relationship Id="rId221" Type="http://schemas.openxmlformats.org/officeDocument/2006/relationships/hyperlink" Target="http://www.online-pdh.com/engcourses/course/view.php?id=90" TargetMode="External"/><Relationship Id="rId37" Type="http://schemas.openxmlformats.org/officeDocument/2006/relationships/hyperlink" Target="http://www.engineeringexceltemplates.com/downloads_main.aspx" TargetMode="External"/><Relationship Id="rId58" Type="http://schemas.openxmlformats.org/officeDocument/2006/relationships/hyperlink" Target="http://www.engineeringexceltemplates.com/downloads_main.aspx" TargetMode="External"/><Relationship Id="rId79" Type="http://schemas.openxmlformats.org/officeDocument/2006/relationships/hyperlink" Target="http://www.engineeringexceltemplates.com/downloads_main.aspx" TargetMode="External"/><Relationship Id="rId102" Type="http://schemas.openxmlformats.org/officeDocument/2006/relationships/hyperlink" Target="http://www.engineeringexceltemplates.com/downloads_main.aspx" TargetMode="External"/><Relationship Id="rId123" Type="http://schemas.openxmlformats.org/officeDocument/2006/relationships/hyperlink" Target="http://www.engineeringexceltemplates.com/downloads_main.aspx" TargetMode="External"/><Relationship Id="rId144" Type="http://schemas.openxmlformats.org/officeDocument/2006/relationships/hyperlink" Target="http://www.engineeringexceltemplates.com/downloads_main.aspx" TargetMode="External"/><Relationship Id="rId90" Type="http://schemas.openxmlformats.org/officeDocument/2006/relationships/hyperlink" Target="http://www.engineeringexceltemplates.com/downloads_main.aspx" TargetMode="External"/><Relationship Id="rId165" Type="http://schemas.openxmlformats.org/officeDocument/2006/relationships/hyperlink" Target="http://www.engineeringexceltemplates.com/downloads_main.aspx" TargetMode="External"/><Relationship Id="rId186" Type="http://schemas.openxmlformats.org/officeDocument/2006/relationships/hyperlink" Target="http://www.engineeringexceltemplates.com/downloads_main.aspx" TargetMode="External"/><Relationship Id="rId211" Type="http://schemas.openxmlformats.org/officeDocument/2006/relationships/hyperlink" Target="http://www.engineeringexceltemplates.com/downloads_main.aspx" TargetMode="External"/><Relationship Id="rId232" Type="http://schemas.openxmlformats.org/officeDocument/2006/relationships/hyperlink" Target="http://www.cedengineering.com/courseoutline.asp?cid=349" TargetMode="External"/><Relationship Id="rId27" Type="http://schemas.openxmlformats.org/officeDocument/2006/relationships/hyperlink" Target="http://www.usbr.gov/pmts/hydraulics_lab/pubs/wmm/index.htm" TargetMode="External"/><Relationship Id="rId48" Type="http://schemas.openxmlformats.org/officeDocument/2006/relationships/hyperlink" Target="http://www.engineeringexceltemplates.com/downloads_main.aspx" TargetMode="External"/><Relationship Id="rId69" Type="http://schemas.openxmlformats.org/officeDocument/2006/relationships/hyperlink" Target="http://www.engineeringexceltemplates.com/downloads_main.aspx" TargetMode="External"/><Relationship Id="rId113" Type="http://schemas.openxmlformats.org/officeDocument/2006/relationships/hyperlink" Target="http://www.online-pdh.com/engcourses/course/view.php?id=90" TargetMode="External"/><Relationship Id="rId134" Type="http://schemas.openxmlformats.org/officeDocument/2006/relationships/hyperlink" Target="http://www.engineeringexceltemplates.com/downloads_main.aspx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ngineeringexceltemplates.com/downloads_main.aspx" TargetMode="External"/><Relationship Id="rId3" Type="http://schemas.openxmlformats.org/officeDocument/2006/relationships/hyperlink" Target="http://www.engineeringexceltemplates.com/downloads_main.aspx" TargetMode="External"/><Relationship Id="rId7" Type="http://schemas.openxmlformats.org/officeDocument/2006/relationships/hyperlink" Target="http://www.polymath-software.com/ASEE2007/PDF1.pdf" TargetMode="External"/><Relationship Id="rId2" Type="http://schemas.openxmlformats.org/officeDocument/2006/relationships/hyperlink" Target="http://www.engineeringexceltemplates.com/downloads_main.aspx" TargetMode="External"/><Relationship Id="rId1" Type="http://schemas.openxmlformats.org/officeDocument/2006/relationships/hyperlink" Target="http://www.engineeringexceltemplates.com/downloads_main.aspx" TargetMode="External"/><Relationship Id="rId6" Type="http://schemas.openxmlformats.org/officeDocument/2006/relationships/hyperlink" Target="http://www.engineeringexceltemplates.com/downloads_main.aspx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://www.engineeringexceltemplates.com/downloads_main.asp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http://www.polymath-software.com/ASEE2007/PDF1.pdf" TargetMode="External"/><Relationship Id="rId9" Type="http://schemas.openxmlformats.org/officeDocument/2006/relationships/hyperlink" Target="http://www.engineeringexceltemplates.com/downloads_mai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4"/>
  <sheetViews>
    <sheetView workbookViewId="0"/>
  </sheetViews>
  <sheetFormatPr defaultRowHeight="12.75" x14ac:dyDescent="0.2"/>
  <cols>
    <col min="2" max="2" width="5.28515625" customWidth="1"/>
    <col min="3" max="3" width="5.5703125" customWidth="1"/>
    <col min="5" max="5" width="12.42578125" customWidth="1"/>
    <col min="7" max="7" width="11.42578125" customWidth="1"/>
    <col min="8" max="8" width="10.5703125" customWidth="1"/>
    <col min="10" max="10" width="10.5703125" customWidth="1"/>
  </cols>
  <sheetData>
    <row r="1" spans="1:9" ht="18" x14ac:dyDescent="0.25">
      <c r="C1" s="22" t="s">
        <v>20</v>
      </c>
    </row>
    <row r="2" spans="1:9" ht="12" customHeight="1" x14ac:dyDescent="0.25">
      <c r="A2" s="23"/>
    </row>
    <row r="3" spans="1:9" ht="15" x14ac:dyDescent="0.2">
      <c r="A3" s="5" t="s">
        <v>21</v>
      </c>
    </row>
    <row r="4" spans="1:9" ht="12" customHeight="1" x14ac:dyDescent="0.2">
      <c r="A4" s="5"/>
    </row>
    <row r="5" spans="1:9" ht="15.75" x14ac:dyDescent="0.25">
      <c r="A5" s="5"/>
      <c r="B5" s="5" t="s">
        <v>22</v>
      </c>
    </row>
    <row r="6" spans="1:9" ht="12" customHeight="1" x14ac:dyDescent="0.2">
      <c r="A6" s="5"/>
    </row>
    <row r="7" spans="1:9" ht="15.75" x14ac:dyDescent="0.25">
      <c r="A7" s="5"/>
      <c r="B7" s="5" t="s">
        <v>33</v>
      </c>
    </row>
    <row r="8" spans="1:9" ht="12" customHeight="1" x14ac:dyDescent="0.2">
      <c r="A8" s="5"/>
      <c r="B8" s="5"/>
    </row>
    <row r="9" spans="1:9" ht="15.75" x14ac:dyDescent="0.25">
      <c r="A9" s="5"/>
      <c r="B9" s="5" t="s">
        <v>34</v>
      </c>
    </row>
    <row r="10" spans="1:9" ht="15.75" thickBot="1" x14ac:dyDescent="0.25">
      <c r="A10" s="5"/>
      <c r="B10" s="5"/>
    </row>
    <row r="11" spans="1:9" ht="17.25" customHeight="1" x14ac:dyDescent="0.35">
      <c r="B11" s="24"/>
      <c r="C11" s="25"/>
      <c r="D11" s="25"/>
      <c r="E11" s="26"/>
      <c r="F11" s="26"/>
      <c r="G11" s="27"/>
      <c r="H11" s="25"/>
      <c r="I11" s="28"/>
    </row>
    <row r="12" spans="1:9" ht="21.75" customHeight="1" x14ac:dyDescent="0.35">
      <c r="B12" s="29" t="s">
        <v>23</v>
      </c>
      <c r="C12" s="18"/>
      <c r="D12" s="18"/>
      <c r="E12" s="30"/>
      <c r="F12" s="30"/>
      <c r="G12" s="18"/>
      <c r="H12" s="19"/>
      <c r="I12" s="31"/>
    </row>
    <row r="13" spans="1:9" ht="20.100000000000001" customHeight="1" x14ac:dyDescent="0.25">
      <c r="B13" s="32"/>
      <c r="C13" s="19"/>
      <c r="D13" s="79" t="s">
        <v>7</v>
      </c>
      <c r="E13" s="79"/>
      <c r="F13" s="79"/>
      <c r="G13" s="79"/>
      <c r="H13" s="79"/>
      <c r="I13" s="31"/>
    </row>
    <row r="14" spans="1:9" ht="14.25" customHeight="1" thickBot="1" x14ac:dyDescent="0.4">
      <c r="B14" s="33"/>
      <c r="C14" s="34"/>
      <c r="D14" s="34"/>
      <c r="E14" s="34"/>
      <c r="F14" s="34"/>
      <c r="G14" s="34"/>
      <c r="H14" s="34"/>
      <c r="I14" s="35"/>
    </row>
    <row r="15" spans="1:9" ht="25.5" customHeight="1" x14ac:dyDescent="0.25">
      <c r="A15" s="39" t="s">
        <v>26</v>
      </c>
      <c r="B15" s="5"/>
    </row>
    <row r="16" spans="1:9" ht="20.100000000000001" customHeight="1" x14ac:dyDescent="0.2">
      <c r="A16" s="40"/>
      <c r="B16" s="5"/>
    </row>
    <row r="17" spans="1:6" ht="20.100000000000001" customHeight="1" x14ac:dyDescent="0.2">
      <c r="A17" s="37" t="s">
        <v>27</v>
      </c>
      <c r="B17" s="5"/>
    </row>
    <row r="18" spans="1:6" ht="20.100000000000001" customHeight="1" x14ac:dyDescent="0.2">
      <c r="A18" s="37" t="s">
        <v>28</v>
      </c>
      <c r="B18" s="5"/>
    </row>
    <row r="19" spans="1:6" ht="18" customHeight="1" x14ac:dyDescent="0.2">
      <c r="A19" s="37" t="s">
        <v>29</v>
      </c>
      <c r="B19" s="5"/>
    </row>
    <row r="20" spans="1:6" ht="18" customHeight="1" x14ac:dyDescent="0.2">
      <c r="A20" s="37" t="s">
        <v>30</v>
      </c>
      <c r="B20" s="5"/>
    </row>
    <row r="21" spans="1:6" ht="18" customHeight="1" x14ac:dyDescent="0.2">
      <c r="A21" s="37" t="s">
        <v>31</v>
      </c>
      <c r="B21" s="5"/>
    </row>
    <row r="22" spans="1:6" ht="20.100000000000001" customHeight="1" x14ac:dyDescent="0.2">
      <c r="A22" s="37" t="s">
        <v>32</v>
      </c>
      <c r="B22" s="5"/>
    </row>
    <row r="23" spans="1:6" ht="20.100000000000001" customHeight="1" x14ac:dyDescent="0.2">
      <c r="B23" s="5"/>
    </row>
    <row r="24" spans="1:6" ht="20.100000000000001" customHeight="1" x14ac:dyDescent="0.2">
      <c r="A24" s="36" t="s">
        <v>43</v>
      </c>
      <c r="B24" s="5"/>
    </row>
    <row r="25" spans="1:6" ht="10.5" customHeight="1" x14ac:dyDescent="0.2">
      <c r="B25" s="5"/>
    </row>
    <row r="26" spans="1:6" ht="20.100000000000001" customHeight="1" x14ac:dyDescent="0.2">
      <c r="A26" s="80" t="s">
        <v>41</v>
      </c>
      <c r="B26" s="80"/>
      <c r="C26" s="80"/>
      <c r="D26" s="80"/>
      <c r="E26" s="80"/>
      <c r="F26" s="37" t="s">
        <v>42</v>
      </c>
    </row>
    <row r="27" spans="1:6" ht="13.5" customHeight="1" x14ac:dyDescent="0.2">
      <c r="A27" s="37" t="s">
        <v>37</v>
      </c>
      <c r="B27" s="5"/>
    </row>
    <row r="28" spans="1:6" ht="20.100000000000001" customHeight="1" x14ac:dyDescent="0.2">
      <c r="A28" s="37" t="s">
        <v>38</v>
      </c>
      <c r="B28" s="5"/>
    </row>
    <row r="29" spans="1:6" ht="20.100000000000001" customHeight="1" x14ac:dyDescent="0.2">
      <c r="A29" s="41" t="s">
        <v>39</v>
      </c>
      <c r="B29" s="5"/>
    </row>
    <row r="30" spans="1:6" ht="20.100000000000001" customHeight="1" x14ac:dyDescent="0.2">
      <c r="A30" s="37" t="s">
        <v>40</v>
      </c>
      <c r="B30" s="5"/>
    </row>
    <row r="31" spans="1:6" ht="20.100000000000001" customHeight="1" x14ac:dyDescent="0.2"/>
    <row r="32" spans="1:6" ht="20.100000000000001" customHeight="1" x14ac:dyDescent="0.25">
      <c r="A32" s="23" t="s">
        <v>24</v>
      </c>
    </row>
    <row r="33" spans="1:2" ht="15" customHeight="1" x14ac:dyDescent="0.25">
      <c r="A33" s="38" t="s">
        <v>25</v>
      </c>
    </row>
    <row r="34" spans="1:2" ht="20.25" customHeight="1" x14ac:dyDescent="0.2"/>
    <row r="35" spans="1:2" ht="18" customHeight="1" x14ac:dyDescent="0.2">
      <c r="B35" s="20" t="s">
        <v>89</v>
      </c>
    </row>
    <row r="36" spans="1:2" ht="20.100000000000001" customHeight="1" x14ac:dyDescent="0.2"/>
    <row r="37" spans="1:2" ht="20.100000000000001" customHeight="1" x14ac:dyDescent="0.2">
      <c r="B37" s="5"/>
    </row>
    <row r="38" spans="1:2" ht="20.100000000000001" customHeight="1" x14ac:dyDescent="0.2">
      <c r="B38" s="5"/>
    </row>
    <row r="39" spans="1:2" ht="20.100000000000001" customHeight="1" x14ac:dyDescent="0.2">
      <c r="B39" s="5"/>
    </row>
    <row r="40" spans="1:2" ht="15" customHeight="1" x14ac:dyDescent="0.2">
      <c r="A40" s="37"/>
      <c r="B40" s="5"/>
    </row>
    <row r="41" spans="1:2" ht="20.100000000000001" customHeight="1" x14ac:dyDescent="0.2">
      <c r="A41" s="37"/>
      <c r="B41" s="5"/>
    </row>
    <row r="42" spans="1:2" ht="20.100000000000001" customHeight="1" x14ac:dyDescent="0.2">
      <c r="A42" s="37"/>
      <c r="B42" s="5"/>
    </row>
    <row r="43" spans="1:2" ht="20.100000000000001" customHeight="1" x14ac:dyDescent="0.2">
      <c r="A43" s="37"/>
      <c r="B43" s="5"/>
    </row>
    <row r="44" spans="1:2" ht="20.100000000000001" customHeight="1" x14ac:dyDescent="0.2">
      <c r="B44" s="5"/>
    </row>
    <row r="45" spans="1:2" ht="20.100000000000001" customHeight="1" x14ac:dyDescent="0.2">
      <c r="B45" s="5"/>
    </row>
    <row r="46" spans="1:2" ht="22.5" customHeight="1" x14ac:dyDescent="0.2">
      <c r="B46" s="5"/>
    </row>
    <row r="47" spans="1:2" ht="19.5" customHeight="1" x14ac:dyDescent="0.2"/>
    <row r="48" spans="1:2" ht="6.75" customHeight="1" x14ac:dyDescent="0.2">
      <c r="A48" s="37"/>
      <c r="B48" s="5"/>
    </row>
    <row r="49" spans="2:2" ht="15" x14ac:dyDescent="0.2">
      <c r="B49" s="5"/>
    </row>
    <row r="50" spans="2:2" ht="6.75" customHeight="1" x14ac:dyDescent="0.2">
      <c r="B50" s="5"/>
    </row>
    <row r="51" spans="2:2" ht="15" x14ac:dyDescent="0.2">
      <c r="B51" s="5"/>
    </row>
    <row r="52" spans="2:2" ht="6.75" customHeight="1" x14ac:dyDescent="0.2">
      <c r="B52" s="5"/>
    </row>
    <row r="53" spans="2:2" ht="15" x14ac:dyDescent="0.2">
      <c r="B53" s="5"/>
    </row>
    <row r="54" spans="2:2" ht="6.75" customHeight="1" x14ac:dyDescent="0.2">
      <c r="B54" s="5"/>
    </row>
    <row r="55" spans="2:2" ht="15" x14ac:dyDescent="0.2">
      <c r="B55" s="5"/>
    </row>
    <row r="56" spans="2:2" ht="6.75" customHeight="1" x14ac:dyDescent="0.2">
      <c r="B56" s="5"/>
    </row>
    <row r="57" spans="2:2" ht="15" x14ac:dyDescent="0.2">
      <c r="B57" s="5"/>
    </row>
    <row r="58" spans="2:2" ht="6.75" customHeight="1" x14ac:dyDescent="0.2">
      <c r="B58" s="5"/>
    </row>
    <row r="59" spans="2:2" ht="15" x14ac:dyDescent="0.2">
      <c r="B59" s="5"/>
    </row>
    <row r="60" spans="2:2" ht="6.75" customHeight="1" x14ac:dyDescent="0.2">
      <c r="B60" s="5"/>
    </row>
    <row r="61" spans="2:2" ht="15" x14ac:dyDescent="0.2">
      <c r="B61" s="5"/>
    </row>
    <row r="62" spans="2:2" ht="6.75" customHeight="1" x14ac:dyDescent="0.2">
      <c r="B62" s="5"/>
    </row>
    <row r="63" spans="2:2" ht="15" x14ac:dyDescent="0.2">
      <c r="B63" s="5"/>
    </row>
    <row r="64" spans="2:2" ht="23.25" customHeight="1" x14ac:dyDescent="0.2"/>
    <row r="66" ht="6.75" customHeight="1" x14ac:dyDescent="0.2"/>
    <row r="68" ht="6.75" customHeight="1" x14ac:dyDescent="0.2"/>
    <row r="70" ht="6.75" customHeight="1" x14ac:dyDescent="0.2"/>
    <row r="72" ht="6.75" customHeight="1" x14ac:dyDescent="0.2"/>
    <row r="74" ht="21.75" customHeight="1" x14ac:dyDescent="0.2"/>
  </sheetData>
  <mergeCells count="2">
    <mergeCell ref="D13:H13"/>
    <mergeCell ref="A26:E26"/>
  </mergeCells>
  <phoneticPr fontId="0" type="noConversion"/>
  <hyperlinks>
    <hyperlink ref="D13" r:id="rId1" display="http://www.engineeringexceltemplates.com/downloads_main.aspx" xr:uid="{00000000-0004-0000-0000-000000000000}"/>
    <hyperlink ref="A26" r:id="rId2" xr:uid="{00000000-0004-0000-0000-000001000000}"/>
  </hyperlinks>
  <pageMargins left="0.64" right="0.6" top="0.63" bottom="0.56000000000000005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7"/>
  <sheetViews>
    <sheetView tabSelected="1" topLeftCell="A12" zoomScaleNormal="100" workbookViewId="0">
      <selection activeCell="E25" sqref="E25"/>
    </sheetView>
  </sheetViews>
  <sheetFormatPr defaultRowHeight="12.75" x14ac:dyDescent="0.2"/>
  <cols>
    <col min="1" max="1" width="9.5703125" customWidth="1"/>
    <col min="2" max="2" width="16.42578125" customWidth="1"/>
    <col min="3" max="3" width="10.42578125" customWidth="1"/>
    <col min="4" max="4" width="7.85546875" customWidth="1"/>
    <col min="5" max="5" width="5.85546875" customWidth="1"/>
    <col min="6" max="6" width="11.28515625" customWidth="1"/>
    <col min="7" max="7" width="14.5703125" customWidth="1"/>
    <col min="8" max="8" width="11.85546875" customWidth="1"/>
    <col min="9" max="9" width="9" customWidth="1"/>
    <col min="10" max="10" width="5" customWidth="1"/>
    <col min="13" max="13" width="9.85546875" customWidth="1"/>
    <col min="16" max="16" width="12" customWidth="1"/>
    <col min="17" max="17" width="11.42578125" customWidth="1"/>
    <col min="18" max="18" width="12.140625" customWidth="1"/>
    <col min="19" max="19" width="10.42578125" customWidth="1"/>
  </cols>
  <sheetData>
    <row r="1" spans="1:18" ht="20.25" x14ac:dyDescent="0.3">
      <c r="A1" s="1" t="s">
        <v>44</v>
      </c>
    </row>
    <row r="2" spans="1:18" ht="20.25" x14ac:dyDescent="0.3">
      <c r="A2" s="1" t="s">
        <v>45</v>
      </c>
      <c r="J2" s="17" t="s">
        <v>71</v>
      </c>
    </row>
    <row r="4" spans="1:18" ht="19.5" customHeight="1" x14ac:dyDescent="0.25">
      <c r="A4" s="2" t="s">
        <v>0</v>
      </c>
      <c r="B4" s="3"/>
      <c r="C4" s="3"/>
      <c r="D4" s="3"/>
      <c r="E4" s="3"/>
      <c r="F4" s="3"/>
      <c r="G4" s="3"/>
      <c r="H4" s="4"/>
      <c r="J4" s="37"/>
    </row>
    <row r="5" spans="1:18" ht="19.5" customHeight="1" x14ac:dyDescent="0.2">
      <c r="A5" s="6" t="s">
        <v>1</v>
      </c>
      <c r="B5" s="7"/>
      <c r="C5" s="7"/>
      <c r="D5" s="7"/>
      <c r="E5" s="7"/>
      <c r="F5" s="7"/>
      <c r="G5" s="7"/>
      <c r="H5" s="8"/>
      <c r="J5" s="37"/>
    </row>
    <row r="6" spans="1:18" ht="11.25" customHeight="1" x14ac:dyDescent="0.2">
      <c r="J6" s="37"/>
    </row>
    <row r="7" spans="1:18" ht="19.5" customHeight="1" x14ac:dyDescent="0.25">
      <c r="A7" s="9" t="s">
        <v>2</v>
      </c>
      <c r="B7" s="5"/>
      <c r="C7" s="5"/>
      <c r="D7" s="5"/>
      <c r="E7" s="5"/>
      <c r="F7" s="9" t="s">
        <v>3</v>
      </c>
      <c r="G7" s="5"/>
      <c r="J7" s="41"/>
    </row>
    <row r="8" spans="1:18" ht="11.25" customHeight="1" thickBot="1" x14ac:dyDescent="0.25">
      <c r="J8" s="37"/>
    </row>
    <row r="9" spans="1:18" ht="18" customHeight="1" thickBot="1" x14ac:dyDescent="0.3">
      <c r="A9" s="43" t="s">
        <v>46</v>
      </c>
      <c r="B9" s="11"/>
      <c r="C9" s="12">
        <v>28.96</v>
      </c>
      <c r="D9" s="13"/>
      <c r="E9" s="10"/>
      <c r="F9" s="10" t="s">
        <v>5</v>
      </c>
      <c r="G9" s="10"/>
      <c r="H9" s="14">
        <f>(C10+459.67)</f>
        <v>459.67</v>
      </c>
      <c r="I9" s="42" t="s">
        <v>6</v>
      </c>
      <c r="J9" s="5"/>
      <c r="K9" s="23" t="s">
        <v>8</v>
      </c>
      <c r="L9" s="5"/>
      <c r="M9" s="5"/>
      <c r="N9" s="5"/>
      <c r="O9" s="5"/>
      <c r="P9" s="5"/>
      <c r="Q9" s="5"/>
      <c r="R9" s="5"/>
    </row>
    <row r="10" spans="1:18" ht="18" customHeight="1" thickBot="1" x14ac:dyDescent="0.3">
      <c r="A10" s="43" t="s">
        <v>47</v>
      </c>
      <c r="B10" s="11"/>
      <c r="C10" s="12">
        <v>0</v>
      </c>
      <c r="D10" s="13" t="s">
        <v>4</v>
      </c>
      <c r="E10" s="10"/>
      <c r="F10" s="10" t="s">
        <v>5</v>
      </c>
      <c r="G10" s="10"/>
      <c r="H10" s="14">
        <f>H9/1.8</f>
        <v>255.37222222222223</v>
      </c>
      <c r="I10" s="42" t="s">
        <v>49</v>
      </c>
      <c r="K10" s="23" t="s">
        <v>9</v>
      </c>
    </row>
    <row r="11" spans="1:18" ht="18" customHeight="1" thickBot="1" x14ac:dyDescent="0.3">
      <c r="A11" s="43" t="s">
        <v>50</v>
      </c>
      <c r="B11" s="11"/>
      <c r="C11" s="12">
        <v>1000</v>
      </c>
      <c r="D11" s="42" t="s">
        <v>48</v>
      </c>
      <c r="E11" s="10"/>
      <c r="F11" s="43" t="s">
        <v>50</v>
      </c>
      <c r="G11" s="11"/>
      <c r="H11" s="46">
        <f>C11/14.7</f>
        <v>68.02721088435375</v>
      </c>
      <c r="I11" s="42" t="s">
        <v>51</v>
      </c>
      <c r="K11" s="23" t="s">
        <v>68</v>
      </c>
    </row>
    <row r="12" spans="1:18" ht="18" customHeight="1" thickBot="1" x14ac:dyDescent="0.3">
      <c r="A12" s="43" t="s">
        <v>53</v>
      </c>
      <c r="B12" s="11"/>
      <c r="C12" s="12">
        <v>-220.9</v>
      </c>
      <c r="D12" s="44" t="s">
        <v>4</v>
      </c>
      <c r="E12" s="10"/>
      <c r="F12" s="43" t="s">
        <v>55</v>
      </c>
      <c r="G12" s="11"/>
      <c r="H12" s="14">
        <f>(C12+459.67)/1.8</f>
        <v>132.65</v>
      </c>
      <c r="I12" s="42" t="s">
        <v>49</v>
      </c>
      <c r="K12" s="23" t="s">
        <v>69</v>
      </c>
    </row>
    <row r="13" spans="1:18" ht="18" customHeight="1" thickBot="1" x14ac:dyDescent="0.3">
      <c r="A13" s="43" t="s">
        <v>52</v>
      </c>
      <c r="B13" s="11"/>
      <c r="C13" s="12">
        <v>547</v>
      </c>
      <c r="D13" s="42" t="s">
        <v>48</v>
      </c>
      <c r="E13" s="11"/>
      <c r="F13" s="43" t="s">
        <v>56</v>
      </c>
      <c r="G13" s="11"/>
      <c r="H13" s="46">
        <f>C13/14.7</f>
        <v>37.210884353741498</v>
      </c>
      <c r="I13" s="42" t="s">
        <v>51</v>
      </c>
      <c r="K13" s="59" t="s">
        <v>70</v>
      </c>
    </row>
    <row r="14" spans="1:18" ht="18" customHeight="1" thickBot="1" x14ac:dyDescent="0.3">
      <c r="A14" s="48" t="s">
        <v>58</v>
      </c>
      <c r="B14" s="15"/>
      <c r="C14" s="47">
        <v>345.23</v>
      </c>
      <c r="D14" s="13"/>
      <c r="E14" s="10"/>
      <c r="F14" s="43" t="s">
        <v>54</v>
      </c>
      <c r="G14" s="11"/>
      <c r="H14" s="49">
        <f>0.08664*C18/C17</f>
        <v>8.2274398504387669E-2</v>
      </c>
      <c r="K14" s="23" t="s">
        <v>67</v>
      </c>
    </row>
    <row r="15" spans="1:18" ht="18" customHeight="1" thickBot="1" x14ac:dyDescent="0.3">
      <c r="B15" s="50" t="s">
        <v>104</v>
      </c>
      <c r="D15" s="10"/>
      <c r="E15" s="15"/>
      <c r="F15" s="43" t="s">
        <v>92</v>
      </c>
      <c r="G15" s="11"/>
      <c r="H15" s="49">
        <f>0.42747*C18/(C17^2.5)</f>
        <v>0.1519680572247207</v>
      </c>
    </row>
    <row r="16" spans="1:18" ht="18" customHeight="1" thickBot="1" x14ac:dyDescent="0.3">
      <c r="A16" s="9" t="s">
        <v>3</v>
      </c>
      <c r="D16" s="13"/>
      <c r="E16" s="15"/>
      <c r="F16" s="43" t="s">
        <v>93</v>
      </c>
      <c r="G16" s="11"/>
      <c r="H16" s="49">
        <f>H14*H15</f>
        <v>1.2503080500044261E-2</v>
      </c>
      <c r="K16" s="63" t="s">
        <v>87</v>
      </c>
    </row>
    <row r="17" spans="1:17" ht="18" customHeight="1" thickBot="1" x14ac:dyDescent="0.4">
      <c r="A17" s="43" t="s">
        <v>102</v>
      </c>
      <c r="B17" s="11"/>
      <c r="C17" s="14">
        <f>H10/H12</f>
        <v>1.9251581019391046</v>
      </c>
      <c r="E17" s="10"/>
      <c r="F17" s="43" t="s">
        <v>94</v>
      </c>
      <c r="G17" s="11"/>
      <c r="H17" s="49">
        <f>(H14^2)+H14-H15</f>
        <v>-6.292458207107425E-2</v>
      </c>
      <c r="I17" s="13"/>
    </row>
    <row r="18" spans="1:17" ht="18" customHeight="1" thickBot="1" x14ac:dyDescent="0.4">
      <c r="A18" s="43" t="s">
        <v>103</v>
      </c>
      <c r="B18" s="11"/>
      <c r="C18" s="46">
        <f>H11/H13</f>
        <v>1.8281535648994516</v>
      </c>
      <c r="F18" s="43" t="s">
        <v>95</v>
      </c>
      <c r="G18" s="11"/>
      <c r="H18" s="49">
        <f>((-3*H17)-1)/3</f>
        <v>-0.27040875126225911</v>
      </c>
      <c r="I18" s="16"/>
      <c r="K18" s="87" t="s">
        <v>12</v>
      </c>
      <c r="L18" s="88"/>
      <c r="M18" s="92" t="s">
        <v>73</v>
      </c>
      <c r="N18" s="92"/>
      <c r="O18" s="89" t="s">
        <v>74</v>
      </c>
      <c r="P18" s="89"/>
      <c r="Q18" s="62" t="s">
        <v>72</v>
      </c>
    </row>
    <row r="19" spans="1:17" ht="18" customHeight="1" thickBot="1" x14ac:dyDescent="0.4">
      <c r="A19" s="43" t="s">
        <v>106</v>
      </c>
      <c r="B19" s="11"/>
      <c r="C19" s="46">
        <f>C18/(0.5*C17)</f>
        <v>1.8992243422065485</v>
      </c>
      <c r="F19" s="43" t="s">
        <v>96</v>
      </c>
      <c r="G19" s="11"/>
      <c r="H19" s="49">
        <f>((-27*H16)-(9*H17)-2)/27</f>
        <v>-6.5602293883760252E-2</v>
      </c>
      <c r="K19" s="93" t="s">
        <v>117</v>
      </c>
      <c r="L19" s="94"/>
      <c r="M19" s="95">
        <v>95.23</v>
      </c>
      <c r="N19" s="96"/>
      <c r="O19" s="82">
        <v>890.2</v>
      </c>
      <c r="P19" s="83"/>
      <c r="Q19" s="77">
        <v>26.04</v>
      </c>
    </row>
    <row r="20" spans="1:17" ht="18" customHeight="1" thickBot="1" x14ac:dyDescent="0.3">
      <c r="F20" s="43" t="s">
        <v>97</v>
      </c>
      <c r="G20" s="11"/>
      <c r="H20" s="49">
        <f>((H18/3)^3)+((H19/2)^2)</f>
        <v>3.4359934062130426E-4</v>
      </c>
      <c r="I20" s="11"/>
      <c r="K20" s="90" t="s">
        <v>13</v>
      </c>
      <c r="L20" s="91"/>
      <c r="M20" s="91">
        <v>-220.9</v>
      </c>
      <c r="N20" s="91"/>
      <c r="O20" s="91">
        <v>547</v>
      </c>
      <c r="P20" s="91"/>
      <c r="Q20" s="61">
        <v>28.96</v>
      </c>
    </row>
    <row r="21" spans="1:17" ht="18" customHeight="1" thickBot="1" x14ac:dyDescent="0.25">
      <c r="A21" s="75" t="s">
        <v>105</v>
      </c>
      <c r="F21" s="43"/>
      <c r="G21" s="11"/>
      <c r="H21" s="11"/>
      <c r="K21" s="90" t="s">
        <v>75</v>
      </c>
      <c r="L21" s="91"/>
      <c r="M21" s="91">
        <v>270</v>
      </c>
      <c r="N21" s="91"/>
      <c r="O21" s="91">
        <v>1636</v>
      </c>
      <c r="P21" s="91"/>
      <c r="Q21" s="61">
        <v>17.02</v>
      </c>
    </row>
    <row r="22" spans="1:17" ht="18" customHeight="1" thickBot="1" x14ac:dyDescent="0.35">
      <c r="A22" s="75" t="s">
        <v>115</v>
      </c>
      <c r="F22" s="43" t="s">
        <v>98</v>
      </c>
      <c r="G22" s="11"/>
      <c r="H22" s="49" t="str">
        <f>IF(H20&lt;0,ACOS((((H19^2)/4)/((-H18^3)/27))^0.5),"")</f>
        <v/>
      </c>
      <c r="K22" s="90" t="s">
        <v>118</v>
      </c>
      <c r="L22" s="91"/>
      <c r="M22" s="91">
        <v>-188.17</v>
      </c>
      <c r="N22" s="91"/>
      <c r="O22" s="91">
        <v>710.4</v>
      </c>
      <c r="P22" s="91"/>
      <c r="Q22" s="61">
        <v>39.950000000000003</v>
      </c>
    </row>
    <row r="23" spans="1:17" ht="18" customHeight="1" thickBot="1" x14ac:dyDescent="0.4">
      <c r="A23" s="75" t="s">
        <v>116</v>
      </c>
      <c r="G23" s="43" t="s">
        <v>99</v>
      </c>
      <c r="H23" s="49" t="str">
        <f>IF(H20&lt;0,(1/3)+(2*((-H$18/3)^0.5)*COS((H$22/3)+(2*PI()*0/3))),"")</f>
        <v/>
      </c>
      <c r="K23" s="84" t="s">
        <v>119</v>
      </c>
      <c r="L23" s="83"/>
      <c r="M23" s="82">
        <v>305.52999999999997</v>
      </c>
      <c r="N23" s="83"/>
      <c r="O23" s="82">
        <v>550.6</v>
      </c>
      <c r="P23" s="83"/>
      <c r="Q23" s="61">
        <v>58.12</v>
      </c>
    </row>
    <row r="24" spans="1:17" ht="18" customHeight="1" thickBot="1" x14ac:dyDescent="0.4">
      <c r="A24" s="75" t="s">
        <v>107</v>
      </c>
      <c r="G24" s="43" t="s">
        <v>100</v>
      </c>
      <c r="H24" s="49" t="str">
        <f>IF(H20&lt;0,(1/3)+(2*((-H$18/3)^0.5)*COS((H$22/3)+(2*PI()*1/3))),"")</f>
        <v/>
      </c>
      <c r="K24" s="90" t="s">
        <v>14</v>
      </c>
      <c r="L24" s="91"/>
      <c r="M24" s="91">
        <v>87.8</v>
      </c>
      <c r="N24" s="91"/>
      <c r="O24" s="91">
        <v>1070</v>
      </c>
      <c r="P24" s="91"/>
      <c r="Q24" s="61">
        <v>44.01</v>
      </c>
    </row>
    <row r="25" spans="1:17" ht="17.25" customHeight="1" thickBot="1" x14ac:dyDescent="0.4">
      <c r="A25" s="75" t="s">
        <v>108</v>
      </c>
      <c r="G25" s="43" t="s">
        <v>101</v>
      </c>
      <c r="H25" s="49" t="str">
        <f>IF(H20&lt;0,(1/3)+(2*((-H$18/3)^0.5)*COS((H$22/3)+(2*PI()*2/3))),"")</f>
        <v/>
      </c>
      <c r="K25" s="84" t="s">
        <v>15</v>
      </c>
      <c r="L25" s="83"/>
      <c r="M25" s="82">
        <v>-220.5</v>
      </c>
      <c r="N25" s="83"/>
      <c r="O25" s="82">
        <v>508</v>
      </c>
      <c r="P25" s="83"/>
      <c r="Q25" s="61">
        <v>28.010999999999999</v>
      </c>
    </row>
    <row r="26" spans="1:17" ht="13.5" thickBot="1" x14ac:dyDescent="0.25">
      <c r="K26" s="84" t="s">
        <v>120</v>
      </c>
      <c r="L26" s="83"/>
      <c r="M26" s="82">
        <v>291.23</v>
      </c>
      <c r="N26" s="83"/>
      <c r="O26" s="82">
        <v>1118</v>
      </c>
      <c r="P26" s="83"/>
      <c r="Q26" s="61">
        <v>70.91</v>
      </c>
    </row>
    <row r="27" spans="1:17" ht="18" customHeight="1" thickBot="1" x14ac:dyDescent="0.3">
      <c r="C27" s="43" t="s">
        <v>59</v>
      </c>
      <c r="H27" s="74">
        <f>IF(H20&gt;0,(((-H19/2)+(H20^0.5))^(1/3))+(((-H19/2)-(H20^0.5))^(1/3))+(1/3),MAX(H23:H25))</f>
        <v>0.94751653706350236</v>
      </c>
      <c r="K27" s="84" t="s">
        <v>121</v>
      </c>
      <c r="L27" s="83"/>
      <c r="M27" s="82">
        <v>89.93</v>
      </c>
      <c r="N27" s="83"/>
      <c r="O27" s="82">
        <v>706.6</v>
      </c>
      <c r="P27" s="83"/>
      <c r="Q27" s="61">
        <v>30.07</v>
      </c>
    </row>
    <row r="28" spans="1:17" ht="16.5" customHeight="1" thickBot="1" x14ac:dyDescent="0.25">
      <c r="K28" s="84" t="s">
        <v>122</v>
      </c>
      <c r="L28" s="83"/>
      <c r="M28" s="82">
        <v>-450.31</v>
      </c>
      <c r="N28" s="83"/>
      <c r="O28" s="82">
        <v>33</v>
      </c>
      <c r="P28" s="83"/>
      <c r="Q28" s="61">
        <v>4.0030000000000001</v>
      </c>
    </row>
    <row r="29" spans="1:17" ht="19.5" customHeight="1" thickBot="1" x14ac:dyDescent="0.3">
      <c r="A29" s="56" t="s">
        <v>65</v>
      </c>
      <c r="C29" s="73">
        <f>(C9*C11)/(H27*C14*H9)</f>
        <v>0.19260034911197185</v>
      </c>
      <c r="D29" s="56" t="s">
        <v>62</v>
      </c>
      <c r="F29" s="73">
        <f>C29*32.17</f>
        <v>6.195953230932135</v>
      </c>
      <c r="G29" s="56" t="s">
        <v>63</v>
      </c>
      <c r="K29" s="84" t="s">
        <v>76</v>
      </c>
      <c r="L29" s="83"/>
      <c r="M29" s="82">
        <v>-400</v>
      </c>
      <c r="N29" s="83"/>
      <c r="O29" s="82">
        <v>188.2</v>
      </c>
      <c r="P29" s="83"/>
      <c r="Q29" s="61">
        <v>2.016</v>
      </c>
    </row>
    <row r="30" spans="1:17" ht="14.25" customHeight="1" x14ac:dyDescent="0.2">
      <c r="K30" s="84" t="s">
        <v>18</v>
      </c>
      <c r="L30" s="83"/>
      <c r="M30" s="82">
        <v>-116.4</v>
      </c>
      <c r="N30" s="83"/>
      <c r="O30" s="82">
        <v>673</v>
      </c>
      <c r="P30" s="83"/>
      <c r="Q30" s="61">
        <v>16.044</v>
      </c>
    </row>
    <row r="31" spans="1:17" ht="18" customHeight="1" x14ac:dyDescent="0.25">
      <c r="A31" s="63" t="s">
        <v>86</v>
      </c>
      <c r="K31" s="84" t="s">
        <v>16</v>
      </c>
      <c r="L31" s="83"/>
      <c r="M31" s="82">
        <v>-232.6</v>
      </c>
      <c r="N31" s="83"/>
      <c r="O31" s="82">
        <v>493</v>
      </c>
      <c r="P31" s="83"/>
      <c r="Q31" s="61">
        <v>28.013400000000001</v>
      </c>
    </row>
    <row r="32" spans="1:17" ht="17.25" customHeight="1" x14ac:dyDescent="0.25">
      <c r="A32" s="63" t="s">
        <v>84</v>
      </c>
      <c r="K32" s="84" t="s">
        <v>17</v>
      </c>
      <c r="L32" s="83"/>
      <c r="M32" s="82">
        <v>-181.5</v>
      </c>
      <c r="N32" s="83"/>
      <c r="O32" s="82">
        <v>731</v>
      </c>
      <c r="P32" s="83"/>
      <c r="Q32" s="61">
        <v>31.998799999999999</v>
      </c>
    </row>
    <row r="33" spans="1:20" ht="18" customHeight="1" thickBot="1" x14ac:dyDescent="0.25">
      <c r="K33" s="84" t="s">
        <v>19</v>
      </c>
      <c r="L33" s="83"/>
      <c r="M33" s="82">
        <v>206.3</v>
      </c>
      <c r="N33" s="83"/>
      <c r="O33" s="82">
        <v>619</v>
      </c>
      <c r="P33" s="83"/>
      <c r="Q33" s="61">
        <v>44.097000000000001</v>
      </c>
    </row>
    <row r="34" spans="1:20" ht="18" customHeight="1" thickBot="1" x14ac:dyDescent="0.3">
      <c r="A34" s="56" t="s">
        <v>83</v>
      </c>
      <c r="C34" s="73">
        <f>(C9*C11)/(C14*H9)</f>
        <v>0.18249201582779717</v>
      </c>
      <c r="D34" s="56" t="s">
        <v>62</v>
      </c>
      <c r="F34" s="73">
        <f>C34*32.17</f>
        <v>5.8707681491802353</v>
      </c>
      <c r="G34" s="56" t="s">
        <v>63</v>
      </c>
      <c r="K34" s="85" t="s">
        <v>123</v>
      </c>
      <c r="L34" s="86"/>
      <c r="M34" s="97">
        <v>315.63</v>
      </c>
      <c r="N34" s="86"/>
      <c r="O34" s="97">
        <v>1143.5</v>
      </c>
      <c r="P34" s="86"/>
      <c r="Q34" s="78">
        <v>64.06</v>
      </c>
    </row>
    <row r="35" spans="1:20" ht="19.5" customHeight="1" x14ac:dyDescent="0.2"/>
    <row r="36" spans="1:20" ht="19.5" customHeight="1" x14ac:dyDescent="0.2">
      <c r="A36" s="5" t="s">
        <v>10</v>
      </c>
      <c r="K36" s="64" t="s">
        <v>90</v>
      </c>
      <c r="L36" s="65"/>
      <c r="M36" s="66"/>
      <c r="N36" s="65"/>
      <c r="O36" s="66"/>
      <c r="P36" s="66"/>
    </row>
    <row r="37" spans="1:20" ht="18.75" customHeight="1" x14ac:dyDescent="0.2">
      <c r="A37" s="5" t="s">
        <v>11</v>
      </c>
      <c r="L37" s="66"/>
      <c r="M37" s="65"/>
      <c r="N37" s="65"/>
      <c r="O37" s="66"/>
      <c r="P37" s="81" t="s">
        <v>91</v>
      </c>
      <c r="Q37" s="81"/>
      <c r="R37" s="81"/>
      <c r="S37" s="81"/>
      <c r="T37" s="81"/>
    </row>
    <row r="38" spans="1:20" ht="17.25" customHeight="1" x14ac:dyDescent="0.2">
      <c r="A38" s="5" t="s">
        <v>85</v>
      </c>
    </row>
    <row r="39" spans="1:20" ht="18" customHeight="1" thickBot="1" x14ac:dyDescent="0.3">
      <c r="K39" s="64" t="s">
        <v>109</v>
      </c>
      <c r="L39" s="65"/>
      <c r="M39" s="65"/>
      <c r="N39" s="65"/>
      <c r="O39" s="65"/>
      <c r="P39" s="65"/>
      <c r="Q39" s="65"/>
    </row>
    <row r="40" spans="1:20" ht="18" customHeight="1" x14ac:dyDescent="0.35">
      <c r="B40" s="24"/>
      <c r="C40" s="25"/>
      <c r="D40" s="25"/>
      <c r="E40" s="26"/>
      <c r="F40" s="26"/>
      <c r="G40" s="27"/>
      <c r="H40" s="28"/>
      <c r="K40" s="68" t="s">
        <v>110</v>
      </c>
      <c r="L40" s="69"/>
      <c r="M40" s="65"/>
      <c r="N40" s="65"/>
      <c r="O40" s="70"/>
      <c r="P40" s="65"/>
      <c r="Q40" s="65"/>
    </row>
    <row r="41" spans="1:20" ht="18" customHeight="1" x14ac:dyDescent="0.35">
      <c r="B41" s="29" t="s">
        <v>23</v>
      </c>
      <c r="C41" s="18"/>
      <c r="D41" s="18"/>
      <c r="E41" s="30"/>
      <c r="F41" s="30"/>
      <c r="G41" s="18"/>
      <c r="H41" s="31"/>
      <c r="L41" s="69"/>
      <c r="M41" s="65"/>
      <c r="N41" s="65"/>
      <c r="O41" s="65"/>
      <c r="P41" s="65"/>
      <c r="Q41" s="65"/>
    </row>
    <row r="42" spans="1:20" ht="18.75" customHeight="1" x14ac:dyDescent="0.25">
      <c r="B42" s="32"/>
      <c r="C42" s="79" t="s">
        <v>7</v>
      </c>
      <c r="D42" s="79"/>
      <c r="E42" s="79"/>
      <c r="F42" s="79"/>
      <c r="G42" s="79"/>
      <c r="H42" s="31"/>
      <c r="K42" s="64" t="s">
        <v>111</v>
      </c>
      <c r="L42" s="69"/>
      <c r="N42" s="65"/>
      <c r="O42" s="65"/>
      <c r="P42" s="65"/>
      <c r="Q42" s="65"/>
    </row>
    <row r="43" spans="1:20" ht="18" customHeight="1" thickBot="1" x14ac:dyDescent="0.3">
      <c r="B43" s="33"/>
      <c r="C43" s="34"/>
      <c r="D43" s="34"/>
      <c r="E43" s="34"/>
      <c r="F43" s="34"/>
      <c r="G43" s="34"/>
      <c r="H43" s="57"/>
      <c r="K43" s="64" t="s">
        <v>112</v>
      </c>
      <c r="L43" s="69"/>
      <c r="M43" s="65"/>
      <c r="N43" s="65"/>
      <c r="O43" s="65"/>
      <c r="P43" s="65"/>
      <c r="Q43" s="65"/>
      <c r="R43" s="67"/>
      <c r="S43" s="67"/>
    </row>
    <row r="44" spans="1:20" ht="18.75" customHeight="1" x14ac:dyDescent="0.2">
      <c r="L44" s="69"/>
      <c r="M44" s="65"/>
      <c r="N44" s="65"/>
      <c r="O44" s="65"/>
      <c r="P44" s="65"/>
      <c r="Q44" s="65"/>
      <c r="R44" s="67"/>
      <c r="S44" s="67"/>
    </row>
    <row r="45" spans="1:20" ht="18" customHeight="1" x14ac:dyDescent="0.25">
      <c r="B45" s="20" t="s">
        <v>89</v>
      </c>
      <c r="K45" s="76" t="s">
        <v>124</v>
      </c>
      <c r="L45" s="69"/>
      <c r="N45" s="72"/>
      <c r="O45" s="65"/>
      <c r="P45" s="65"/>
      <c r="Q45" s="65"/>
      <c r="R45" s="67"/>
      <c r="S45" s="67"/>
    </row>
    <row r="46" spans="1:20" ht="18" customHeight="1" x14ac:dyDescent="0.2">
      <c r="K46" s="65"/>
      <c r="L46" s="65"/>
      <c r="M46" s="65"/>
      <c r="N46" s="65"/>
      <c r="O46" s="65"/>
      <c r="P46" s="65"/>
      <c r="Q46" s="65"/>
      <c r="R46" s="67"/>
      <c r="S46" s="67"/>
    </row>
    <row r="47" spans="1:20" ht="18" customHeight="1" x14ac:dyDescent="0.3">
      <c r="K47" s="71" t="s">
        <v>125</v>
      </c>
      <c r="R47" s="67"/>
      <c r="S47" s="67"/>
    </row>
    <row r="48" spans="1:20" ht="18" customHeight="1" x14ac:dyDescent="0.25">
      <c r="K48" s="64" t="s">
        <v>126</v>
      </c>
      <c r="R48" s="67"/>
      <c r="S48" s="67"/>
    </row>
    <row r="49" spans="1:19" ht="17.25" customHeight="1" x14ac:dyDescent="0.2">
      <c r="R49" s="67"/>
      <c r="S49" s="67"/>
    </row>
    <row r="50" spans="1:19" ht="18" customHeight="1" x14ac:dyDescent="0.2">
      <c r="R50" s="65"/>
      <c r="S50" s="65"/>
    </row>
    <row r="51" spans="1:19" ht="18" customHeight="1" x14ac:dyDescent="0.2"/>
    <row r="52" spans="1:19" ht="20.25" customHeight="1" x14ac:dyDescent="0.2"/>
    <row r="53" spans="1:19" ht="17.25" customHeight="1" x14ac:dyDescent="0.2"/>
    <row r="54" spans="1:19" ht="9" customHeight="1" x14ac:dyDescent="0.2"/>
    <row r="55" spans="1:19" ht="18" customHeight="1" x14ac:dyDescent="0.2">
      <c r="I55" s="19"/>
    </row>
    <row r="56" spans="1:19" ht="18" customHeight="1" x14ac:dyDescent="0.2">
      <c r="I56" s="19"/>
    </row>
    <row r="57" spans="1:19" ht="17.25" customHeight="1" x14ac:dyDescent="0.2">
      <c r="I57" s="19"/>
    </row>
    <row r="58" spans="1:19" ht="18" customHeight="1" x14ac:dyDescent="0.35">
      <c r="A58" s="5"/>
      <c r="I58" s="18"/>
      <c r="K58" s="22"/>
    </row>
    <row r="59" spans="1:19" ht="18" customHeight="1" x14ac:dyDescent="0.25">
      <c r="K59" s="23"/>
    </row>
    <row r="60" spans="1:19" ht="18" customHeight="1" x14ac:dyDescent="0.2"/>
    <row r="61" spans="1:19" ht="18" customHeight="1" x14ac:dyDescent="0.2"/>
    <row r="62" spans="1:19" ht="18" customHeight="1" x14ac:dyDescent="0.2"/>
    <row r="63" spans="1:19" ht="18" customHeight="1" x14ac:dyDescent="0.2"/>
    <row r="64" spans="1:19" ht="18" customHeight="1" x14ac:dyDescent="0.2"/>
    <row r="65" spans="11:13" ht="18" customHeight="1" x14ac:dyDescent="0.2"/>
    <row r="66" spans="11:13" ht="18" customHeight="1" x14ac:dyDescent="0.2"/>
    <row r="67" spans="11:13" ht="18" customHeight="1" x14ac:dyDescent="0.2"/>
    <row r="68" spans="11:13" ht="18" customHeight="1" x14ac:dyDescent="0.2"/>
    <row r="69" spans="11:13" ht="18" customHeight="1" x14ac:dyDescent="0.2">
      <c r="K69" s="60"/>
      <c r="L69" s="60"/>
      <c r="M69" s="60"/>
    </row>
    <row r="70" spans="11:13" ht="18" customHeight="1" x14ac:dyDescent="0.2">
      <c r="K70" s="60"/>
      <c r="L70" s="60"/>
      <c r="M70" s="60"/>
    </row>
    <row r="71" spans="11:13" ht="18" customHeight="1" x14ac:dyDescent="0.2">
      <c r="K71" s="60"/>
      <c r="L71" s="60"/>
      <c r="M71" s="60"/>
    </row>
    <row r="72" spans="11:13" ht="18" customHeight="1" x14ac:dyDescent="0.2">
      <c r="K72" s="60"/>
      <c r="L72" s="60"/>
      <c r="M72" s="60"/>
    </row>
    <row r="73" spans="11:13" ht="18" customHeight="1" x14ac:dyDescent="0.2">
      <c r="K73" s="60"/>
      <c r="L73" s="60"/>
      <c r="M73" s="60"/>
    </row>
    <row r="74" spans="11:13" ht="18" customHeight="1" x14ac:dyDescent="0.2"/>
    <row r="75" spans="11:13" ht="18" customHeight="1" x14ac:dyDescent="0.2"/>
    <row r="76" spans="11:13" ht="18" customHeight="1" x14ac:dyDescent="0.2"/>
    <row r="77" spans="11:13" ht="18" customHeight="1" x14ac:dyDescent="0.2"/>
    <row r="78" spans="11:13" ht="18" customHeight="1" x14ac:dyDescent="0.2"/>
    <row r="79" spans="11:13" ht="18" customHeight="1" x14ac:dyDescent="0.2"/>
    <row r="80" spans="11:13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</sheetData>
  <mergeCells count="53">
    <mergeCell ref="O34:P34"/>
    <mergeCell ref="O29:P29"/>
    <mergeCell ref="O30:P30"/>
    <mergeCell ref="O31:P31"/>
    <mergeCell ref="O32:P32"/>
    <mergeCell ref="O33:P33"/>
    <mergeCell ref="M30:N30"/>
    <mergeCell ref="M23:N23"/>
    <mergeCell ref="K32:L32"/>
    <mergeCell ref="K33:L33"/>
    <mergeCell ref="K30:L30"/>
    <mergeCell ref="M32:N32"/>
    <mergeCell ref="K25:L25"/>
    <mergeCell ref="M25:N25"/>
    <mergeCell ref="O25:P25"/>
    <mergeCell ref="K26:L26"/>
    <mergeCell ref="O26:P26"/>
    <mergeCell ref="K22:L22"/>
    <mergeCell ref="O22:P22"/>
    <mergeCell ref="K24:L24"/>
    <mergeCell ref="M24:N24"/>
    <mergeCell ref="O24:P24"/>
    <mergeCell ref="K23:L23"/>
    <mergeCell ref="O23:P23"/>
    <mergeCell ref="M22:N22"/>
    <mergeCell ref="K21:L21"/>
    <mergeCell ref="O21:P21"/>
    <mergeCell ref="K19:L19"/>
    <mergeCell ref="O19:P19"/>
    <mergeCell ref="M19:N19"/>
    <mergeCell ref="M20:N20"/>
    <mergeCell ref="M21:N21"/>
    <mergeCell ref="K18:L18"/>
    <mergeCell ref="O18:P18"/>
    <mergeCell ref="K20:L20"/>
    <mergeCell ref="O20:P20"/>
    <mergeCell ref="M18:N18"/>
    <mergeCell ref="P37:T37"/>
    <mergeCell ref="O27:P27"/>
    <mergeCell ref="M26:N26"/>
    <mergeCell ref="C42:G42"/>
    <mergeCell ref="M27:N27"/>
    <mergeCell ref="K28:L28"/>
    <mergeCell ref="O28:P28"/>
    <mergeCell ref="M28:N28"/>
    <mergeCell ref="K27:L27"/>
    <mergeCell ref="K34:L34"/>
    <mergeCell ref="K31:L31"/>
    <mergeCell ref="K29:L29"/>
    <mergeCell ref="M33:N33"/>
    <mergeCell ref="M34:N34"/>
    <mergeCell ref="M31:N31"/>
    <mergeCell ref="M29:N29"/>
  </mergeCells>
  <phoneticPr fontId="0" type="noConversion"/>
  <hyperlinks>
    <hyperlink ref="O8" r:id="rId1" display="http://www.engineeringexceltemplates.com/downloads_main.aspx" xr:uid="{00000000-0004-0000-0100-000000000000}"/>
    <hyperlink ref="K64" r:id="rId2" display="http://www.usbr.gov/pmts/hydraulics_lab/pubs/wmm/index.htm" xr:uid="{00000000-0004-0000-0100-000001000000}"/>
    <hyperlink ref="V49" r:id="rId3" display="http://www.engineeringexceltemplates.com/downloads_main.aspx" xr:uid="{00000000-0004-0000-0100-000002000000}"/>
    <hyperlink ref="V53" r:id="rId4" display="http://www.engineeringexceltemplates.com/downloads_main.aspx" xr:uid="{00000000-0004-0000-0100-000003000000}"/>
    <hyperlink ref="N71:R71" r:id="rId5" display="Flow Measurement in Pipes and Ducts," xr:uid="{00000000-0004-0000-0100-000004000000}"/>
    <hyperlink ref="L64" r:id="rId6" display="http://www.engineeringexceltemplates.com/downloads_main.aspx" xr:uid="{00000000-0004-0000-0100-000005000000}"/>
    <hyperlink ref="J73" r:id="rId7" display="http://www.usbr.gov/pmts/hydraulics_lab/pubs/wmm/index.htm" xr:uid="{00000000-0004-0000-0100-000006000000}"/>
    <hyperlink ref="U58" r:id="rId8" display="http://www.engineeringexceltemplates.com/downloads_main.aspx" xr:uid="{00000000-0004-0000-0100-000007000000}"/>
    <hyperlink ref="U62" r:id="rId9" display="http://www.engineeringexceltemplates.com/downloads_main.aspx" xr:uid="{00000000-0004-0000-0100-000008000000}"/>
    <hyperlink ref="M80:Q80" r:id="rId10" display="Flow Measurement in Pipes and Ducts," xr:uid="{00000000-0004-0000-0100-000009000000}"/>
    <hyperlink ref="K62" r:id="rId11" display="http://www.usbr.gov/pmts/hydraulics_lab/pubs/wmm/index.htm" xr:uid="{00000000-0004-0000-0100-00000A000000}"/>
    <hyperlink ref="V48" r:id="rId12" display="http://www.engineeringexceltemplates.com/downloads_main.aspx" xr:uid="{00000000-0004-0000-0100-00000B000000}"/>
    <hyperlink ref="V51" r:id="rId13" display="http://www.engineeringexceltemplates.com/downloads_main.aspx" xr:uid="{00000000-0004-0000-0100-00000C000000}"/>
    <hyperlink ref="N69:R69" r:id="rId14" display="Flow Measurement in Pipes and Ducts," xr:uid="{00000000-0004-0000-0100-00000D000000}"/>
    <hyperlink ref="L62" r:id="rId15" display="http://www.engineeringexceltemplates.com/downloads_main.aspx" xr:uid="{00000000-0004-0000-0100-00000E000000}"/>
    <hyperlink ref="J71" r:id="rId16" display="http://www.usbr.gov/pmts/hydraulics_lab/pubs/wmm/index.htm" xr:uid="{00000000-0004-0000-0100-00000F000000}"/>
    <hyperlink ref="U57" r:id="rId17" display="http://www.engineeringexceltemplates.com/downloads_main.aspx" xr:uid="{00000000-0004-0000-0100-000010000000}"/>
    <hyperlink ref="U60" r:id="rId18" display="http://www.engineeringexceltemplates.com/downloads_main.aspx" xr:uid="{00000000-0004-0000-0100-000011000000}"/>
    <hyperlink ref="M78:Q78" r:id="rId19" display="Flow Measurement in Pipes and Ducts," xr:uid="{00000000-0004-0000-0100-000012000000}"/>
    <hyperlink ref="B44" r:id="rId20" display="http://www.engineeringexceltemplates.com/downloads_main.aspx" xr:uid="{00000000-0004-0000-0100-000013000000}"/>
    <hyperlink ref="H78" r:id="rId21" display="http://www.engineeringexceltemplates.com/downloads_main.aspx" xr:uid="{00000000-0004-0000-0100-000014000000}"/>
    <hyperlink ref="G78" r:id="rId22" display="http://www.engineeringexceltemplates.com/downloads_main.aspx" xr:uid="{00000000-0004-0000-0100-000015000000}"/>
    <hyperlink ref="AA44" r:id="rId23" display="http://www.engineeringexceltemplates.com/downloads_main.aspx" xr:uid="{00000000-0004-0000-0100-000016000000}"/>
    <hyperlink ref="AA43" r:id="rId24" display="http://www.engineeringexceltemplates.com/downloads_main.aspx" xr:uid="{00000000-0004-0000-0100-000017000000}"/>
    <hyperlink ref="AA47" r:id="rId25" display="http://www.engineeringexceltemplates.com/downloads_main.aspx" xr:uid="{00000000-0004-0000-0100-000018000000}"/>
    <hyperlink ref="S65:W65" r:id="rId26" display="Flow Measurement in Pipes and Ducts," xr:uid="{00000000-0004-0000-0100-000019000000}"/>
    <hyperlink ref="O67" r:id="rId27" display="http://www.usbr.gov/pmts/hydraulics_lab/pubs/wmm/index.htm" xr:uid="{00000000-0004-0000-0100-00001A000000}"/>
    <hyperlink ref="Z53" r:id="rId28" display="http://www.engineeringexceltemplates.com/downloads_main.aspx" xr:uid="{00000000-0004-0000-0100-00001B000000}"/>
    <hyperlink ref="Z52" r:id="rId29" display="http://www.engineeringexceltemplates.com/downloads_main.aspx" xr:uid="{00000000-0004-0000-0100-00001C000000}"/>
    <hyperlink ref="Z56" r:id="rId30" display="http://www.engineeringexceltemplates.com/downloads_main.aspx" xr:uid="{00000000-0004-0000-0100-00001D000000}"/>
    <hyperlink ref="R74:V74" r:id="rId31" display="Flow Measurement in Pipes and Ducts," xr:uid="{00000000-0004-0000-0100-00001E000000}"/>
    <hyperlink ref="I86:M86" r:id="rId32" display="Flow Measurement in Pipes and Ducts" xr:uid="{00000000-0004-0000-0100-00001F000000}"/>
    <hyperlink ref="U59" r:id="rId33" display="http://www.engineeringexceltemplates.com/downloads_main.aspx" xr:uid="{00000000-0004-0000-0100-000020000000}"/>
    <hyperlink ref="U56" r:id="rId34" display="http://www.engineeringexceltemplates.com/downloads_main.aspx" xr:uid="{00000000-0004-0000-0100-000021000000}"/>
    <hyperlink ref="V50" r:id="rId35" display="http://www.engineeringexceltemplates.com/downloads_main.aspx" xr:uid="{00000000-0004-0000-0100-000022000000}"/>
    <hyperlink ref="V47" r:id="rId36" display="http://www.engineeringexceltemplates.com/downloads_main.aspx" xr:uid="{00000000-0004-0000-0100-000023000000}"/>
    <hyperlink ref="C80" r:id="rId37" display="http://www.engineeringexceltemplates.com/downloads_main.aspx" xr:uid="{00000000-0004-0000-0100-000024000000}"/>
    <hyperlink ref="B80" r:id="rId38" display="http://www.engineeringexceltemplates.com/downloads_main.aspx" xr:uid="{00000000-0004-0000-0100-000025000000}"/>
    <hyperlink ref="V46" r:id="rId39" display="http://www.engineeringexceltemplates.com/downloads_main.aspx" xr:uid="{00000000-0004-0000-0100-000026000000}"/>
    <hyperlink ref="V45" r:id="rId40" display="http://www.engineeringexceltemplates.com/downloads_main.aspx" xr:uid="{00000000-0004-0000-0100-000027000000}"/>
    <hyperlink ref="N67:R67" r:id="rId41" display="Flow Measurement in Pipes and Ducts," xr:uid="{00000000-0004-0000-0100-000028000000}"/>
    <hyperlink ref="J69" r:id="rId42" display="http://www.usbr.gov/pmts/hydraulics_lab/pubs/wmm/index.htm" xr:uid="{00000000-0004-0000-0100-000029000000}"/>
    <hyperlink ref="U55" r:id="rId43" display="http://www.engineeringexceltemplates.com/downloads_main.aspx" xr:uid="{00000000-0004-0000-0100-00002A000000}"/>
    <hyperlink ref="U54" r:id="rId44" display="http://www.engineeringexceltemplates.com/downloads_main.aspx" xr:uid="{00000000-0004-0000-0100-00002B000000}"/>
    <hyperlink ref="M76:Q76" r:id="rId45" display="Flow Measurement in Pipes and Ducts," xr:uid="{00000000-0004-0000-0100-00002C000000}"/>
    <hyperlink ref="X47" r:id="rId46" display="http://www.engineeringexceltemplates.com/downloads_main.aspx" xr:uid="{00000000-0004-0000-0100-00002D000000}"/>
    <hyperlink ref="X46" r:id="rId47" display="http://www.engineeringexceltemplates.com/downloads_main.aspx" xr:uid="{00000000-0004-0000-0100-00002E000000}"/>
    <hyperlink ref="X50" r:id="rId48" display="http://www.engineeringexceltemplates.com/downloads_main.aspx" xr:uid="{00000000-0004-0000-0100-00002F000000}"/>
    <hyperlink ref="P68:T68" r:id="rId49" display="Flow Measurement in Pipes and Ducts," xr:uid="{00000000-0004-0000-0100-000030000000}"/>
    <hyperlink ref="W56" r:id="rId50" display="http://www.engineeringexceltemplates.com/downloads_main.aspx" xr:uid="{00000000-0004-0000-0100-000031000000}"/>
    <hyperlink ref="W55" r:id="rId51" display="http://www.engineeringexceltemplates.com/downloads_main.aspx" xr:uid="{00000000-0004-0000-0100-000032000000}"/>
    <hyperlink ref="W59" r:id="rId52" display="http://www.engineeringexceltemplates.com/downloads_main.aspx" xr:uid="{00000000-0004-0000-0100-000033000000}"/>
    <hyperlink ref="O77:S77" r:id="rId53" display="Flow Measurement in Pipes and Ducts," xr:uid="{00000000-0004-0000-0100-000034000000}"/>
    <hyperlink ref="F89:J89" r:id="rId54" display="Flow Measurement in Pipes and Ducts" xr:uid="{00000000-0004-0000-0100-000035000000}"/>
    <hyperlink ref="H80" r:id="rId55" display="http://www.engineeringexceltemplates.com/downloads_main.aspx" xr:uid="{00000000-0004-0000-0100-000036000000}"/>
    <hyperlink ref="G80" r:id="rId56" display="http://www.engineeringexceltemplates.com/downloads_main.aspx" xr:uid="{00000000-0004-0000-0100-000037000000}"/>
    <hyperlink ref="U15" r:id="rId57" display="http://www.engineeringexceltemplates.com/downloads_main.aspx" xr:uid="{00000000-0004-0000-0100-000038000000}"/>
    <hyperlink ref="T15" r:id="rId58" display="http://www.engineeringexceltemplates.com/downloads_main.aspx" xr:uid="{00000000-0004-0000-0100-000039000000}"/>
    <hyperlink ref="AA46" r:id="rId59" display="http://www.engineeringexceltemplates.com/downloads_main.aspx" xr:uid="{00000000-0004-0000-0100-00003A000000}"/>
    <hyperlink ref="AA45" r:id="rId60" display="http://www.engineeringexceltemplates.com/downloads_main.aspx" xr:uid="{00000000-0004-0000-0100-00003B000000}"/>
    <hyperlink ref="AA49" r:id="rId61" display="http://www.engineeringexceltemplates.com/downloads_main.aspx" xr:uid="{00000000-0004-0000-0100-00003C000000}"/>
    <hyperlink ref="S67:W67" r:id="rId62" display="Flow Measurement in Pipes and Ducts," xr:uid="{00000000-0004-0000-0100-00003D000000}"/>
    <hyperlink ref="O69" r:id="rId63" display="http://www.usbr.gov/pmts/hydraulics_lab/pubs/wmm/index.htm" xr:uid="{00000000-0004-0000-0100-00003E000000}"/>
    <hyperlink ref="Z55" r:id="rId64" display="http://www.engineeringexceltemplates.com/downloads_main.aspx" xr:uid="{00000000-0004-0000-0100-00003F000000}"/>
    <hyperlink ref="Z54" r:id="rId65" display="http://www.engineeringexceltemplates.com/downloads_main.aspx" xr:uid="{00000000-0004-0000-0100-000040000000}"/>
    <hyperlink ref="Z58" r:id="rId66" display="http://www.engineeringexceltemplates.com/downloads_main.aspx" xr:uid="{00000000-0004-0000-0100-000041000000}"/>
    <hyperlink ref="R76:V76" r:id="rId67" display="Flow Measurement in Pipes and Ducts," xr:uid="{00000000-0004-0000-0100-000042000000}"/>
    <hyperlink ref="I88:M88" r:id="rId68" display="Flow Measurement in Pipes and Ducts" xr:uid="{00000000-0004-0000-0100-000043000000}"/>
    <hyperlink ref="L6" r:id="rId69" display="http://www.engineeringexceltemplates.com/downloads_main.aspx" xr:uid="{00000000-0004-0000-0100-000044000000}"/>
    <hyperlink ref="I62" r:id="rId70" display="http://www.usbr.gov/pmts/hydraulics_lab/pubs/wmm/index.htm" xr:uid="{00000000-0004-0000-0100-000045000000}"/>
    <hyperlink ref="T48" r:id="rId71" display="http://www.engineeringexceltemplates.com/downloads_main.aspx" xr:uid="{00000000-0004-0000-0100-000046000000}"/>
    <hyperlink ref="T47" r:id="rId72" display="http://www.engineeringexceltemplates.com/downloads_main.aspx" xr:uid="{00000000-0004-0000-0100-000047000000}"/>
    <hyperlink ref="T51" r:id="rId73" display="http://www.engineeringexceltemplates.com/downloads_main.aspx" xr:uid="{00000000-0004-0000-0100-000048000000}"/>
    <hyperlink ref="N69:P69" r:id="rId74" display="Flow Measurement in Pipes and Ducts," xr:uid="{00000000-0004-0000-0100-000049000000}"/>
    <hyperlink ref="J62" r:id="rId75" display="http://www.engineeringexceltemplates.com/downloads_main.aspx" xr:uid="{00000000-0004-0000-0100-00004A000000}"/>
    <hyperlink ref="H71" r:id="rId76" display="http://www.usbr.gov/pmts/hydraulics_lab/pubs/wmm/index.htm" xr:uid="{00000000-0004-0000-0100-00004B000000}"/>
    <hyperlink ref="S57" r:id="rId77" display="http://www.engineeringexceltemplates.com/downloads_main.aspx" xr:uid="{00000000-0004-0000-0100-00004C000000}"/>
    <hyperlink ref="S56" r:id="rId78" display="http://www.engineeringexceltemplates.com/downloads_main.aspx" xr:uid="{00000000-0004-0000-0100-00004D000000}"/>
    <hyperlink ref="S60" r:id="rId79" display="http://www.engineeringexceltemplates.com/downloads_main.aspx" xr:uid="{00000000-0004-0000-0100-00004E000000}"/>
    <hyperlink ref="K78:O78" r:id="rId80" display="Flow Measurement in Pipes and Ducts," xr:uid="{00000000-0004-0000-0100-00004F000000}"/>
    <hyperlink ref="C42" r:id="rId81" display="http://www.engineeringexceltemplates.com/downloads_main.aspx" xr:uid="{00000000-0004-0000-0100-000050000000}"/>
    <hyperlink ref="P37" r:id="rId82" xr:uid="{00000000-0004-0000-0100-000051000000}"/>
    <hyperlink ref="K72" r:id="rId83" display="http://www.usbr.gov/pmts/hydraulics_lab/pubs/wmm/index.htm" xr:uid="{00000000-0004-0000-0100-000052000000}"/>
    <hyperlink ref="V57" r:id="rId84" display="http://www.engineeringexceltemplates.com/downloads_main.aspx" xr:uid="{00000000-0004-0000-0100-000053000000}"/>
    <hyperlink ref="V61" r:id="rId85" display="http://www.engineeringexceltemplates.com/downloads_main.aspx" xr:uid="{00000000-0004-0000-0100-000054000000}"/>
    <hyperlink ref="N79:R79" r:id="rId86" display="Flow Measurement in Pipes and Ducts," xr:uid="{00000000-0004-0000-0100-000055000000}"/>
    <hyperlink ref="L72" r:id="rId87" display="http://www.engineeringexceltemplates.com/downloads_main.aspx" xr:uid="{00000000-0004-0000-0100-000056000000}"/>
    <hyperlink ref="J81" r:id="rId88" display="http://www.usbr.gov/pmts/hydraulics_lab/pubs/wmm/index.htm" xr:uid="{00000000-0004-0000-0100-000057000000}"/>
    <hyperlink ref="U66" r:id="rId89" display="http://www.engineeringexceltemplates.com/downloads_main.aspx" xr:uid="{00000000-0004-0000-0100-000058000000}"/>
    <hyperlink ref="U70" r:id="rId90" display="http://www.engineeringexceltemplates.com/downloads_main.aspx" xr:uid="{00000000-0004-0000-0100-000059000000}"/>
    <hyperlink ref="M88:Q88" r:id="rId91" display="Flow Measurement in Pipes and Ducts," xr:uid="{00000000-0004-0000-0100-00005A000000}"/>
    <hyperlink ref="K70" r:id="rId92" display="http://www.usbr.gov/pmts/hydraulics_lab/pubs/wmm/index.htm" xr:uid="{00000000-0004-0000-0100-00005B000000}"/>
    <hyperlink ref="V56" r:id="rId93" display="http://www.engineeringexceltemplates.com/downloads_main.aspx" xr:uid="{00000000-0004-0000-0100-00005C000000}"/>
    <hyperlink ref="V59" r:id="rId94" display="http://www.engineeringexceltemplates.com/downloads_main.aspx" xr:uid="{00000000-0004-0000-0100-00005D000000}"/>
    <hyperlink ref="N77:R77" r:id="rId95" display="Flow Measurement in Pipes and Ducts," xr:uid="{00000000-0004-0000-0100-00005E000000}"/>
    <hyperlink ref="L70" r:id="rId96" display="http://www.engineeringexceltemplates.com/downloads_main.aspx" xr:uid="{00000000-0004-0000-0100-00005F000000}"/>
    <hyperlink ref="J79" r:id="rId97" display="http://www.usbr.gov/pmts/hydraulics_lab/pubs/wmm/index.htm" xr:uid="{00000000-0004-0000-0100-000060000000}"/>
    <hyperlink ref="U65" r:id="rId98" display="http://www.engineeringexceltemplates.com/downloads_main.aspx" xr:uid="{00000000-0004-0000-0100-000061000000}"/>
    <hyperlink ref="U68" r:id="rId99" display="http://www.engineeringexceltemplates.com/downloads_main.aspx" xr:uid="{00000000-0004-0000-0100-000062000000}"/>
    <hyperlink ref="M86:Q86" r:id="rId100" display="Flow Measurement in Pipes and Ducts," xr:uid="{00000000-0004-0000-0100-000063000000}"/>
    <hyperlink ref="B43" r:id="rId101" display="http://www.engineeringexceltemplates.com/downloads_main.aspx" xr:uid="{00000000-0004-0000-0100-000064000000}"/>
    <hyperlink ref="H86" r:id="rId102" display="http://www.engineeringexceltemplates.com/downloads_main.aspx" xr:uid="{00000000-0004-0000-0100-000065000000}"/>
    <hyperlink ref="G86" r:id="rId103" display="http://www.engineeringexceltemplates.com/downloads_main.aspx" xr:uid="{00000000-0004-0000-0100-000066000000}"/>
    <hyperlink ref="AA52" r:id="rId104" display="http://www.engineeringexceltemplates.com/downloads_main.aspx" xr:uid="{00000000-0004-0000-0100-000067000000}"/>
    <hyperlink ref="AA51" r:id="rId105" display="http://www.engineeringexceltemplates.com/downloads_main.aspx" xr:uid="{00000000-0004-0000-0100-000068000000}"/>
    <hyperlink ref="AA55" r:id="rId106" display="http://www.engineeringexceltemplates.com/downloads_main.aspx" xr:uid="{00000000-0004-0000-0100-000069000000}"/>
    <hyperlink ref="S73:W73" r:id="rId107" display="Flow Measurement in Pipes and Ducts," xr:uid="{00000000-0004-0000-0100-00006A000000}"/>
    <hyperlink ref="O75" r:id="rId108" display="http://www.usbr.gov/pmts/hydraulics_lab/pubs/wmm/index.htm" xr:uid="{00000000-0004-0000-0100-00006B000000}"/>
    <hyperlink ref="Z61" r:id="rId109" display="http://www.engineeringexceltemplates.com/downloads_main.aspx" xr:uid="{00000000-0004-0000-0100-00006C000000}"/>
    <hyperlink ref="Z60" r:id="rId110" display="http://www.engineeringexceltemplates.com/downloads_main.aspx" xr:uid="{00000000-0004-0000-0100-00006D000000}"/>
    <hyperlink ref="Z64" r:id="rId111" display="http://www.engineeringexceltemplates.com/downloads_main.aspx" xr:uid="{00000000-0004-0000-0100-00006E000000}"/>
    <hyperlink ref="R82:V82" r:id="rId112" display="Flow Measurement in Pipes and Ducts," xr:uid="{00000000-0004-0000-0100-00006F000000}"/>
    <hyperlink ref="I94:M94" r:id="rId113" display="Flow Measurement in Pipes and Ducts" xr:uid="{00000000-0004-0000-0100-000070000000}"/>
    <hyperlink ref="U67" r:id="rId114" display="http://www.engineeringexceltemplates.com/downloads_main.aspx" xr:uid="{00000000-0004-0000-0100-000071000000}"/>
    <hyperlink ref="U64" r:id="rId115" display="http://www.engineeringexceltemplates.com/downloads_main.aspx" xr:uid="{00000000-0004-0000-0100-000072000000}"/>
    <hyperlink ref="V58" r:id="rId116" display="http://www.engineeringexceltemplates.com/downloads_main.aspx" xr:uid="{00000000-0004-0000-0100-000073000000}"/>
    <hyperlink ref="V55" r:id="rId117" display="http://www.engineeringexceltemplates.com/downloads_main.aspx" xr:uid="{00000000-0004-0000-0100-000074000000}"/>
    <hyperlink ref="C88" r:id="rId118" display="http://www.engineeringexceltemplates.com/downloads_main.aspx" xr:uid="{00000000-0004-0000-0100-000075000000}"/>
    <hyperlink ref="B88" r:id="rId119" display="http://www.engineeringexceltemplates.com/downloads_main.aspx" xr:uid="{00000000-0004-0000-0100-000076000000}"/>
    <hyperlink ref="V54" r:id="rId120" display="http://www.engineeringexceltemplates.com/downloads_main.aspx" xr:uid="{00000000-0004-0000-0100-000077000000}"/>
    <hyperlink ref="N75:R75" r:id="rId121" display="Flow Measurement in Pipes and Ducts," xr:uid="{00000000-0004-0000-0100-000078000000}"/>
    <hyperlink ref="J77" r:id="rId122" display="http://www.usbr.gov/pmts/hydraulics_lab/pubs/wmm/index.htm" xr:uid="{00000000-0004-0000-0100-000079000000}"/>
    <hyperlink ref="U63" r:id="rId123" display="http://www.engineeringexceltemplates.com/downloads_main.aspx" xr:uid="{00000000-0004-0000-0100-00007A000000}"/>
    <hyperlink ref="M84:Q84" r:id="rId124" display="Flow Measurement in Pipes and Ducts," xr:uid="{00000000-0004-0000-0100-00007B000000}"/>
    <hyperlink ref="X55" r:id="rId125" display="http://www.engineeringexceltemplates.com/downloads_main.aspx" xr:uid="{00000000-0004-0000-0100-00007C000000}"/>
    <hyperlink ref="X54" r:id="rId126" display="http://www.engineeringexceltemplates.com/downloads_main.aspx" xr:uid="{00000000-0004-0000-0100-00007D000000}"/>
    <hyperlink ref="X58" r:id="rId127" display="http://www.engineeringexceltemplates.com/downloads_main.aspx" xr:uid="{00000000-0004-0000-0100-00007E000000}"/>
    <hyperlink ref="P76:T76" r:id="rId128" display="Flow Measurement in Pipes and Ducts," xr:uid="{00000000-0004-0000-0100-00007F000000}"/>
    <hyperlink ref="W64" r:id="rId129" display="http://www.engineeringexceltemplates.com/downloads_main.aspx" xr:uid="{00000000-0004-0000-0100-000080000000}"/>
    <hyperlink ref="W63" r:id="rId130" display="http://www.engineeringexceltemplates.com/downloads_main.aspx" xr:uid="{00000000-0004-0000-0100-000081000000}"/>
    <hyperlink ref="W67" r:id="rId131" display="http://www.engineeringexceltemplates.com/downloads_main.aspx" xr:uid="{00000000-0004-0000-0100-000082000000}"/>
    <hyperlink ref="O85:S85" r:id="rId132" display="Flow Measurement in Pipes and Ducts," xr:uid="{00000000-0004-0000-0100-000083000000}"/>
    <hyperlink ref="F97:J97" r:id="rId133" display="Flow Measurement in Pipes and Ducts" xr:uid="{00000000-0004-0000-0100-000084000000}"/>
    <hyperlink ref="H88" r:id="rId134" display="http://www.engineeringexceltemplates.com/downloads_main.aspx" xr:uid="{00000000-0004-0000-0100-000085000000}"/>
    <hyperlink ref="G88" r:id="rId135" display="http://www.engineeringexceltemplates.com/downloads_main.aspx" xr:uid="{00000000-0004-0000-0100-000086000000}"/>
    <hyperlink ref="U23" r:id="rId136" display="http://www.engineeringexceltemplates.com/downloads_main.aspx" xr:uid="{00000000-0004-0000-0100-000087000000}"/>
    <hyperlink ref="T23" r:id="rId137" display="http://www.engineeringexceltemplates.com/downloads_main.aspx" xr:uid="{00000000-0004-0000-0100-000088000000}"/>
    <hyperlink ref="AA54" r:id="rId138" display="http://www.engineeringexceltemplates.com/downloads_main.aspx" xr:uid="{00000000-0004-0000-0100-000089000000}"/>
    <hyperlink ref="AA53" r:id="rId139" display="http://www.engineeringexceltemplates.com/downloads_main.aspx" xr:uid="{00000000-0004-0000-0100-00008A000000}"/>
    <hyperlink ref="AA57" r:id="rId140" display="http://www.engineeringexceltemplates.com/downloads_main.aspx" xr:uid="{00000000-0004-0000-0100-00008B000000}"/>
    <hyperlink ref="S75:W75" r:id="rId141" display="Flow Measurement in Pipes and Ducts," xr:uid="{00000000-0004-0000-0100-00008C000000}"/>
    <hyperlink ref="O77" r:id="rId142" display="http://www.usbr.gov/pmts/hydraulics_lab/pubs/wmm/index.htm" xr:uid="{00000000-0004-0000-0100-00008D000000}"/>
    <hyperlink ref="Z63" r:id="rId143" display="http://www.engineeringexceltemplates.com/downloads_main.aspx" xr:uid="{00000000-0004-0000-0100-00008E000000}"/>
    <hyperlink ref="Z62" r:id="rId144" display="http://www.engineeringexceltemplates.com/downloads_main.aspx" xr:uid="{00000000-0004-0000-0100-00008F000000}"/>
    <hyperlink ref="Z66" r:id="rId145" display="http://www.engineeringexceltemplates.com/downloads_main.aspx" xr:uid="{00000000-0004-0000-0100-000090000000}"/>
    <hyperlink ref="R84:V84" r:id="rId146" display="Flow Measurement in Pipes and Ducts," xr:uid="{00000000-0004-0000-0100-000091000000}"/>
    <hyperlink ref="I96:M96" r:id="rId147" display="Flow Measurement in Pipes and Ducts" xr:uid="{00000000-0004-0000-0100-000092000000}"/>
    <hyperlink ref="I70" r:id="rId148" display="http://www.usbr.gov/pmts/hydraulics_lab/pubs/wmm/index.htm" xr:uid="{00000000-0004-0000-0100-000093000000}"/>
    <hyperlink ref="T56" r:id="rId149" display="http://www.engineeringexceltemplates.com/downloads_main.aspx" xr:uid="{00000000-0004-0000-0100-000094000000}"/>
    <hyperlink ref="T55" r:id="rId150" display="http://www.engineeringexceltemplates.com/downloads_main.aspx" xr:uid="{00000000-0004-0000-0100-000095000000}"/>
    <hyperlink ref="T59" r:id="rId151" display="http://www.engineeringexceltemplates.com/downloads_main.aspx" xr:uid="{00000000-0004-0000-0100-000096000000}"/>
    <hyperlink ref="N77:P77" r:id="rId152" display="Flow Measurement in Pipes and Ducts," xr:uid="{00000000-0004-0000-0100-000097000000}"/>
    <hyperlink ref="J70" r:id="rId153" display="http://www.engineeringexceltemplates.com/downloads_main.aspx" xr:uid="{00000000-0004-0000-0100-000098000000}"/>
    <hyperlink ref="H79" r:id="rId154" display="http://www.usbr.gov/pmts/hydraulics_lab/pubs/wmm/index.htm" xr:uid="{00000000-0004-0000-0100-000099000000}"/>
    <hyperlink ref="S65" r:id="rId155" display="http://www.engineeringexceltemplates.com/downloads_main.aspx" xr:uid="{00000000-0004-0000-0100-00009A000000}"/>
    <hyperlink ref="S64" r:id="rId156" display="http://www.engineeringexceltemplates.com/downloads_main.aspx" xr:uid="{00000000-0004-0000-0100-00009B000000}"/>
    <hyperlink ref="S68" r:id="rId157" display="http://www.engineeringexceltemplates.com/downloads_main.aspx" xr:uid="{00000000-0004-0000-0100-00009C000000}"/>
    <hyperlink ref="K86:O86" r:id="rId158" display="Flow Measurement in Pipes and Ducts," xr:uid="{00000000-0004-0000-0100-00009D000000}"/>
    <hyperlink ref="C41" r:id="rId159" display="http://www.engineeringexceltemplates.com/downloads_main.aspx" xr:uid="{00000000-0004-0000-0100-00009E000000}"/>
    <hyperlink ref="P36" r:id="rId160" display="www.polymath-software.com/ASEE2007/PDF1.pdf" xr:uid="{00000000-0004-0000-0100-00009F000000}"/>
    <hyperlink ref="K78" r:id="rId161" display="http://www.usbr.gov/pmts/hydraulics_lab/pubs/wmm/index.htm" xr:uid="{00000000-0004-0000-0100-0000A0000000}"/>
    <hyperlink ref="V63" r:id="rId162" display="http://www.engineeringexceltemplates.com/downloads_main.aspx" xr:uid="{00000000-0004-0000-0100-0000A1000000}"/>
    <hyperlink ref="V67" r:id="rId163" display="http://www.engineeringexceltemplates.com/downloads_main.aspx" xr:uid="{00000000-0004-0000-0100-0000A2000000}"/>
    <hyperlink ref="N85:R85" r:id="rId164" display="Flow Measurement in Pipes and Ducts," xr:uid="{00000000-0004-0000-0100-0000A3000000}"/>
    <hyperlink ref="L78" r:id="rId165" display="http://www.engineeringexceltemplates.com/downloads_main.aspx" xr:uid="{00000000-0004-0000-0100-0000A4000000}"/>
    <hyperlink ref="J87" r:id="rId166" display="http://www.usbr.gov/pmts/hydraulics_lab/pubs/wmm/index.htm" xr:uid="{00000000-0004-0000-0100-0000A5000000}"/>
    <hyperlink ref="U72" r:id="rId167" display="http://www.engineeringexceltemplates.com/downloads_main.aspx" xr:uid="{00000000-0004-0000-0100-0000A6000000}"/>
    <hyperlink ref="U76" r:id="rId168" display="http://www.engineeringexceltemplates.com/downloads_main.aspx" xr:uid="{00000000-0004-0000-0100-0000A7000000}"/>
    <hyperlink ref="M94:Q94" r:id="rId169" display="Flow Measurement in Pipes and Ducts," xr:uid="{00000000-0004-0000-0100-0000A8000000}"/>
    <hyperlink ref="K76" r:id="rId170" display="http://www.usbr.gov/pmts/hydraulics_lab/pubs/wmm/index.htm" xr:uid="{00000000-0004-0000-0100-0000A9000000}"/>
    <hyperlink ref="V62" r:id="rId171" display="http://www.engineeringexceltemplates.com/downloads_main.aspx" xr:uid="{00000000-0004-0000-0100-0000AA000000}"/>
    <hyperlink ref="V65" r:id="rId172" display="http://www.engineeringexceltemplates.com/downloads_main.aspx" xr:uid="{00000000-0004-0000-0100-0000AB000000}"/>
    <hyperlink ref="N83:R83" r:id="rId173" display="Flow Measurement in Pipes and Ducts," xr:uid="{00000000-0004-0000-0100-0000AC000000}"/>
    <hyperlink ref="L76" r:id="rId174" display="http://www.engineeringexceltemplates.com/downloads_main.aspx" xr:uid="{00000000-0004-0000-0100-0000AD000000}"/>
    <hyperlink ref="J85" r:id="rId175" display="http://www.usbr.gov/pmts/hydraulics_lab/pubs/wmm/index.htm" xr:uid="{00000000-0004-0000-0100-0000AE000000}"/>
    <hyperlink ref="U71" r:id="rId176" display="http://www.engineeringexceltemplates.com/downloads_main.aspx" xr:uid="{00000000-0004-0000-0100-0000AF000000}"/>
    <hyperlink ref="U74" r:id="rId177" display="http://www.engineeringexceltemplates.com/downloads_main.aspx" xr:uid="{00000000-0004-0000-0100-0000B0000000}"/>
    <hyperlink ref="M92:Q92" r:id="rId178" display="Flow Measurement in Pipes and Ducts," xr:uid="{00000000-0004-0000-0100-0000B1000000}"/>
    <hyperlink ref="B49" r:id="rId179" display="http://www.engineeringexceltemplates.com/downloads_main.aspx" xr:uid="{00000000-0004-0000-0100-0000B2000000}"/>
    <hyperlink ref="H92" r:id="rId180" display="http://www.engineeringexceltemplates.com/downloads_main.aspx" xr:uid="{00000000-0004-0000-0100-0000B3000000}"/>
    <hyperlink ref="G92" r:id="rId181" display="http://www.engineeringexceltemplates.com/downloads_main.aspx" xr:uid="{00000000-0004-0000-0100-0000B4000000}"/>
    <hyperlink ref="AA58" r:id="rId182" display="http://www.engineeringexceltemplates.com/downloads_main.aspx" xr:uid="{00000000-0004-0000-0100-0000B5000000}"/>
    <hyperlink ref="AA61" r:id="rId183" display="http://www.engineeringexceltemplates.com/downloads_main.aspx" xr:uid="{00000000-0004-0000-0100-0000B6000000}"/>
    <hyperlink ref="S79:W79" r:id="rId184" display="Flow Measurement in Pipes and Ducts," xr:uid="{00000000-0004-0000-0100-0000B7000000}"/>
    <hyperlink ref="O81" r:id="rId185" display="http://www.usbr.gov/pmts/hydraulics_lab/pubs/wmm/index.htm" xr:uid="{00000000-0004-0000-0100-0000B8000000}"/>
    <hyperlink ref="Z67" r:id="rId186" display="http://www.engineeringexceltemplates.com/downloads_main.aspx" xr:uid="{00000000-0004-0000-0100-0000B9000000}"/>
    <hyperlink ref="Z70" r:id="rId187" display="http://www.engineeringexceltemplates.com/downloads_main.aspx" xr:uid="{00000000-0004-0000-0100-0000BA000000}"/>
    <hyperlink ref="R88:V88" r:id="rId188" display="Flow Measurement in Pipes and Ducts," xr:uid="{00000000-0004-0000-0100-0000BB000000}"/>
    <hyperlink ref="I100:M100" r:id="rId189" display="Flow Measurement in Pipes and Ducts" xr:uid="{00000000-0004-0000-0100-0000BC000000}"/>
    <hyperlink ref="U73" r:id="rId190" display="http://www.engineeringexceltemplates.com/downloads_main.aspx" xr:uid="{00000000-0004-0000-0100-0000BD000000}"/>
    <hyperlink ref="V64" r:id="rId191" display="http://www.engineeringexceltemplates.com/downloads_main.aspx" xr:uid="{00000000-0004-0000-0100-0000BE000000}"/>
    <hyperlink ref="C94" r:id="rId192" display="http://www.engineeringexceltemplates.com/downloads_main.aspx" xr:uid="{00000000-0004-0000-0100-0000BF000000}"/>
    <hyperlink ref="B94" r:id="rId193" display="http://www.engineeringexceltemplates.com/downloads_main.aspx" xr:uid="{00000000-0004-0000-0100-0000C0000000}"/>
    <hyperlink ref="V60" r:id="rId194" display="http://www.engineeringexceltemplates.com/downloads_main.aspx" xr:uid="{00000000-0004-0000-0100-0000C1000000}"/>
    <hyperlink ref="N81:R81" r:id="rId195" display="Flow Measurement in Pipes and Ducts," xr:uid="{00000000-0004-0000-0100-0000C2000000}"/>
    <hyperlink ref="J83" r:id="rId196" display="http://www.usbr.gov/pmts/hydraulics_lab/pubs/wmm/index.htm" xr:uid="{00000000-0004-0000-0100-0000C3000000}"/>
    <hyperlink ref="U69" r:id="rId197" display="http://www.engineeringexceltemplates.com/downloads_main.aspx" xr:uid="{00000000-0004-0000-0100-0000C4000000}"/>
    <hyperlink ref="M90:Q90" r:id="rId198" display="Flow Measurement in Pipes and Ducts," xr:uid="{00000000-0004-0000-0100-0000C5000000}"/>
    <hyperlink ref="X61" r:id="rId199" display="http://www.engineeringexceltemplates.com/downloads_main.aspx" xr:uid="{00000000-0004-0000-0100-0000C6000000}"/>
    <hyperlink ref="X60" r:id="rId200" display="http://www.engineeringexceltemplates.com/downloads_main.aspx" xr:uid="{00000000-0004-0000-0100-0000C7000000}"/>
    <hyperlink ref="X64" r:id="rId201" display="http://www.engineeringexceltemplates.com/downloads_main.aspx" xr:uid="{00000000-0004-0000-0100-0000C8000000}"/>
    <hyperlink ref="P82:T82" r:id="rId202" display="Flow Measurement in Pipes and Ducts," xr:uid="{00000000-0004-0000-0100-0000C9000000}"/>
    <hyperlink ref="W70" r:id="rId203" display="http://www.engineeringexceltemplates.com/downloads_main.aspx" xr:uid="{00000000-0004-0000-0100-0000CA000000}"/>
    <hyperlink ref="W69" r:id="rId204" display="http://www.engineeringexceltemplates.com/downloads_main.aspx" xr:uid="{00000000-0004-0000-0100-0000CB000000}"/>
    <hyperlink ref="W73" r:id="rId205" display="http://www.engineeringexceltemplates.com/downloads_main.aspx" xr:uid="{00000000-0004-0000-0100-0000CC000000}"/>
    <hyperlink ref="O91:S91" r:id="rId206" display="Flow Measurement in Pipes and Ducts," xr:uid="{00000000-0004-0000-0100-0000CD000000}"/>
    <hyperlink ref="F103:J103" r:id="rId207" display="Flow Measurement in Pipes and Ducts" xr:uid="{00000000-0004-0000-0100-0000CE000000}"/>
    <hyperlink ref="H94" r:id="rId208" display="http://www.engineeringexceltemplates.com/downloads_main.aspx" xr:uid="{00000000-0004-0000-0100-0000CF000000}"/>
    <hyperlink ref="G94" r:id="rId209" display="http://www.engineeringexceltemplates.com/downloads_main.aspx" xr:uid="{00000000-0004-0000-0100-0000D0000000}"/>
    <hyperlink ref="U29" r:id="rId210" display="http://www.engineeringexceltemplates.com/downloads_main.aspx" xr:uid="{00000000-0004-0000-0100-0000D1000000}"/>
    <hyperlink ref="T29" r:id="rId211" display="http://www.engineeringexceltemplates.com/downloads_main.aspx" xr:uid="{00000000-0004-0000-0100-0000D2000000}"/>
    <hyperlink ref="AA60" r:id="rId212" display="http://www.engineeringexceltemplates.com/downloads_main.aspx" xr:uid="{00000000-0004-0000-0100-0000D3000000}"/>
    <hyperlink ref="AA59" r:id="rId213" display="http://www.engineeringexceltemplates.com/downloads_main.aspx" xr:uid="{00000000-0004-0000-0100-0000D4000000}"/>
    <hyperlink ref="AA63" r:id="rId214" display="http://www.engineeringexceltemplates.com/downloads_main.aspx" xr:uid="{00000000-0004-0000-0100-0000D5000000}"/>
    <hyperlink ref="S81:W81" r:id="rId215" display="Flow Measurement in Pipes and Ducts," xr:uid="{00000000-0004-0000-0100-0000D6000000}"/>
    <hyperlink ref="O83" r:id="rId216" display="http://www.usbr.gov/pmts/hydraulics_lab/pubs/wmm/index.htm" xr:uid="{00000000-0004-0000-0100-0000D7000000}"/>
    <hyperlink ref="Z69" r:id="rId217" display="http://www.engineeringexceltemplates.com/downloads_main.aspx" xr:uid="{00000000-0004-0000-0100-0000D8000000}"/>
    <hyperlink ref="Z68" r:id="rId218" display="http://www.engineeringexceltemplates.com/downloads_main.aspx" xr:uid="{00000000-0004-0000-0100-0000D9000000}"/>
    <hyperlink ref="Z72" r:id="rId219" display="http://www.engineeringexceltemplates.com/downloads_main.aspx" xr:uid="{00000000-0004-0000-0100-0000DA000000}"/>
    <hyperlink ref="R90:V90" r:id="rId220" display="Flow Measurement in Pipes and Ducts," xr:uid="{00000000-0004-0000-0100-0000DB000000}"/>
    <hyperlink ref="I102:M102" r:id="rId221" display="Flow Measurement in Pipes and Ducts" xr:uid="{00000000-0004-0000-0100-0000DC000000}"/>
    <hyperlink ref="I76" r:id="rId222" display="http://www.usbr.gov/pmts/hydraulics_lab/pubs/wmm/index.htm" xr:uid="{00000000-0004-0000-0100-0000DD000000}"/>
    <hyperlink ref="T62" r:id="rId223" display="http://www.engineeringexceltemplates.com/downloads_main.aspx" xr:uid="{00000000-0004-0000-0100-0000DE000000}"/>
    <hyperlink ref="T61" r:id="rId224" display="http://www.engineeringexceltemplates.com/downloads_main.aspx" xr:uid="{00000000-0004-0000-0100-0000DF000000}"/>
    <hyperlink ref="T65" r:id="rId225" display="http://www.engineeringexceltemplates.com/downloads_main.aspx" xr:uid="{00000000-0004-0000-0100-0000E0000000}"/>
    <hyperlink ref="N83:P83" r:id="rId226" display="Flow Measurement in Pipes and Ducts," xr:uid="{00000000-0004-0000-0100-0000E1000000}"/>
    <hyperlink ref="J76" r:id="rId227" display="http://www.engineeringexceltemplates.com/downloads_main.aspx" xr:uid="{00000000-0004-0000-0100-0000E2000000}"/>
    <hyperlink ref="H85" r:id="rId228" display="http://www.usbr.gov/pmts/hydraulics_lab/pubs/wmm/index.htm" xr:uid="{00000000-0004-0000-0100-0000E3000000}"/>
    <hyperlink ref="S71" r:id="rId229" display="http://www.engineeringexceltemplates.com/downloads_main.aspx" xr:uid="{00000000-0004-0000-0100-0000E4000000}"/>
    <hyperlink ref="S70" r:id="rId230" display="http://www.engineeringexceltemplates.com/downloads_main.aspx" xr:uid="{00000000-0004-0000-0100-0000E5000000}"/>
    <hyperlink ref="S74" r:id="rId231" display="http://www.engineeringexceltemplates.com/downloads_main.aspx" xr:uid="{00000000-0004-0000-0100-0000E6000000}"/>
    <hyperlink ref="K92:O92" r:id="rId232" display="Flow Measurement in Pipes and Ducts," xr:uid="{00000000-0004-0000-0100-0000E7000000}"/>
    <hyperlink ref="C47" r:id="rId233" display="http://www.engineeringexceltemplates.com/downloads_main.aspx" xr:uid="{00000000-0004-0000-0100-0000E8000000}"/>
  </hyperlinks>
  <pageMargins left="0.52" right="0.48" top="0.98402777777777772" bottom="0.86" header="0.51180555555555551" footer="0.51180555555555551"/>
  <pageSetup firstPageNumber="0" orientation="portrait" horizontalDpi="300" verticalDpi="300" r:id="rId234"/>
  <headerFooter alignWithMargins="0"/>
  <drawing r:id="rId23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56"/>
  <sheetViews>
    <sheetView zoomScaleNormal="100" workbookViewId="0"/>
  </sheetViews>
  <sheetFormatPr defaultRowHeight="12.75" x14ac:dyDescent="0.2"/>
  <cols>
    <col min="1" max="1" width="13.85546875" customWidth="1"/>
    <col min="2" max="2" width="11.42578125" customWidth="1"/>
    <col min="3" max="3" width="10.140625" customWidth="1"/>
    <col min="5" max="5" width="4.85546875" customWidth="1"/>
    <col min="6" max="6" width="13.5703125" customWidth="1"/>
    <col min="7" max="7" width="12" customWidth="1"/>
    <col min="8" max="8" width="11.5703125" customWidth="1"/>
    <col min="9" max="9" width="10.28515625" customWidth="1"/>
    <col min="10" max="10" width="5.42578125" customWidth="1"/>
    <col min="11" max="11" width="9.28515625" customWidth="1"/>
    <col min="12" max="12" width="8" customWidth="1"/>
    <col min="14" max="14" width="10.5703125" customWidth="1"/>
    <col min="15" max="15" width="10.7109375" customWidth="1"/>
    <col min="16" max="16" width="11.28515625" customWidth="1"/>
    <col min="17" max="17" width="12.5703125" customWidth="1"/>
    <col min="18" max="18" width="16.28515625" customWidth="1"/>
    <col min="19" max="19" width="4.140625" customWidth="1"/>
  </cols>
  <sheetData>
    <row r="1" spans="1:18" ht="20.25" x14ac:dyDescent="0.3">
      <c r="A1" s="1" t="s">
        <v>44</v>
      </c>
    </row>
    <row r="2" spans="1:18" ht="20.25" x14ac:dyDescent="0.3">
      <c r="A2" s="1" t="s">
        <v>60</v>
      </c>
      <c r="J2" s="17" t="s">
        <v>71</v>
      </c>
    </row>
    <row r="3" spans="1:18" x14ac:dyDescent="0.2">
      <c r="R3" s="19"/>
    </row>
    <row r="4" spans="1:18" ht="20.100000000000001" customHeight="1" x14ac:dyDescent="0.25">
      <c r="A4" s="2" t="s">
        <v>0</v>
      </c>
      <c r="B4" s="3"/>
      <c r="C4" s="3"/>
      <c r="D4" s="3"/>
      <c r="E4" s="3"/>
      <c r="F4" s="3"/>
      <c r="G4" s="3"/>
      <c r="H4" s="4"/>
      <c r="J4" s="37"/>
      <c r="R4" s="19"/>
    </row>
    <row r="5" spans="1:18" ht="20.100000000000001" customHeight="1" x14ac:dyDescent="0.2">
      <c r="A5" s="6" t="s">
        <v>1</v>
      </c>
      <c r="B5" s="7"/>
      <c r="C5" s="7"/>
      <c r="D5" s="7"/>
      <c r="E5" s="7"/>
      <c r="F5" s="7"/>
      <c r="G5" s="7"/>
      <c r="H5" s="8"/>
      <c r="J5" s="37"/>
      <c r="R5" s="19"/>
    </row>
    <row r="6" spans="1:18" ht="13.5" customHeight="1" x14ac:dyDescent="0.2">
      <c r="J6" s="37"/>
      <c r="R6" s="19"/>
    </row>
    <row r="7" spans="1:18" ht="18" customHeight="1" x14ac:dyDescent="0.25">
      <c r="A7" s="9" t="s">
        <v>2</v>
      </c>
      <c r="B7" s="5"/>
      <c r="C7" s="5"/>
      <c r="D7" s="5"/>
      <c r="E7" s="5"/>
      <c r="F7" s="9" t="s">
        <v>3</v>
      </c>
      <c r="G7" s="5"/>
      <c r="J7" s="41"/>
      <c r="R7" s="19"/>
    </row>
    <row r="8" spans="1:18" ht="15" customHeight="1" thickBot="1" x14ac:dyDescent="0.25">
      <c r="J8" s="37"/>
    </row>
    <row r="9" spans="1:18" ht="18" customHeight="1" thickBot="1" x14ac:dyDescent="0.3">
      <c r="A9" s="43" t="s">
        <v>46</v>
      </c>
      <c r="B9" s="11"/>
      <c r="C9" s="12">
        <v>28.96</v>
      </c>
      <c r="D9" s="13"/>
      <c r="E9" s="10"/>
      <c r="F9" s="10" t="s">
        <v>5</v>
      </c>
      <c r="G9" s="10"/>
      <c r="H9" s="14">
        <f>(C10+273.15)</f>
        <v>300.14999999999998</v>
      </c>
      <c r="I9" s="42" t="s">
        <v>49</v>
      </c>
      <c r="L9" s="23" t="s">
        <v>36</v>
      </c>
    </row>
    <row r="10" spans="1:18" ht="18" customHeight="1" thickBot="1" x14ac:dyDescent="0.3">
      <c r="A10" s="43" t="s">
        <v>47</v>
      </c>
      <c r="B10" s="11"/>
      <c r="C10" s="12">
        <v>27</v>
      </c>
      <c r="D10" s="42" t="s">
        <v>35</v>
      </c>
      <c r="E10" s="10"/>
      <c r="F10" s="43" t="s">
        <v>50</v>
      </c>
      <c r="G10" s="11"/>
      <c r="H10" s="46">
        <f>C11*0.98692</f>
        <v>34.019132399999997</v>
      </c>
      <c r="I10" s="42" t="s">
        <v>51</v>
      </c>
      <c r="L10" s="23" t="s">
        <v>77</v>
      </c>
    </row>
    <row r="11" spans="1:18" ht="18" customHeight="1" thickBot="1" x14ac:dyDescent="0.3">
      <c r="A11" s="43" t="s">
        <v>50</v>
      </c>
      <c r="B11" s="11"/>
      <c r="C11" s="12">
        <v>34.47</v>
      </c>
      <c r="D11" s="42" t="s">
        <v>57</v>
      </c>
      <c r="E11" s="10"/>
      <c r="F11" s="43" t="s">
        <v>50</v>
      </c>
      <c r="G11" s="11"/>
      <c r="H11" s="54">
        <f>101.325*H10</f>
        <v>3446.9885904299999</v>
      </c>
      <c r="I11" s="42" t="s">
        <v>61</v>
      </c>
      <c r="L11" s="23" t="s">
        <v>78</v>
      </c>
    </row>
    <row r="12" spans="1:18" ht="18" customHeight="1" thickBot="1" x14ac:dyDescent="0.3">
      <c r="A12" s="43" t="s">
        <v>53</v>
      </c>
      <c r="B12" s="11"/>
      <c r="C12" s="12">
        <v>-140.5</v>
      </c>
      <c r="D12" s="42" t="s">
        <v>35</v>
      </c>
      <c r="E12" s="10"/>
      <c r="F12" s="43" t="s">
        <v>55</v>
      </c>
      <c r="G12" s="11"/>
      <c r="H12" s="14">
        <f>C12+273.15</f>
        <v>132.64999999999998</v>
      </c>
      <c r="I12" s="42" t="s">
        <v>49</v>
      </c>
      <c r="L12" s="23" t="s">
        <v>79</v>
      </c>
    </row>
    <row r="13" spans="1:18" ht="18" customHeight="1" thickBot="1" x14ac:dyDescent="0.3">
      <c r="A13" s="43" t="s">
        <v>52</v>
      </c>
      <c r="B13" s="11"/>
      <c r="C13" s="12">
        <v>37.25</v>
      </c>
      <c r="D13" s="42" t="s">
        <v>113</v>
      </c>
      <c r="E13" s="11"/>
      <c r="F13" s="43" t="s">
        <v>54</v>
      </c>
      <c r="G13" s="11"/>
      <c r="H13" s="49">
        <f>0.08664*(C18/C17)</f>
        <v>3.4969088052858602E-2</v>
      </c>
      <c r="I13" s="42"/>
      <c r="L13" s="59" t="s">
        <v>80</v>
      </c>
    </row>
    <row r="14" spans="1:18" ht="18" customHeight="1" thickBot="1" x14ac:dyDescent="0.3">
      <c r="A14" s="48" t="s">
        <v>58</v>
      </c>
      <c r="B14" s="15"/>
      <c r="C14" s="21">
        <v>8.3145000000000007</v>
      </c>
      <c r="D14" s="13"/>
      <c r="E14" s="10"/>
      <c r="F14" s="43" t="s">
        <v>92</v>
      </c>
      <c r="G14" s="11"/>
      <c r="H14" s="49">
        <f>0.42747*C18/(C17^2.5)</f>
        <v>5.0690300307597032E-2</v>
      </c>
      <c r="L14" s="23" t="s">
        <v>67</v>
      </c>
    </row>
    <row r="15" spans="1:18" ht="18" customHeight="1" thickBot="1" x14ac:dyDescent="0.3">
      <c r="B15" s="45" t="s">
        <v>114</v>
      </c>
      <c r="E15" s="15"/>
      <c r="F15" s="43" t="s">
        <v>93</v>
      </c>
      <c r="G15" s="11"/>
      <c r="H15" s="49">
        <f>H13*H14</f>
        <v>1.7725935748822061E-3</v>
      </c>
    </row>
    <row r="16" spans="1:18" ht="18" customHeight="1" thickBot="1" x14ac:dyDescent="0.3">
      <c r="A16" s="9" t="s">
        <v>3</v>
      </c>
      <c r="D16" s="13"/>
      <c r="E16" s="15"/>
      <c r="F16" s="43" t="s">
        <v>94</v>
      </c>
      <c r="G16" s="11"/>
      <c r="H16" s="49">
        <f>(H13^2)+H13-H14</f>
        <v>-1.4498375135489849E-2</v>
      </c>
      <c r="K16" s="63" t="s">
        <v>87</v>
      </c>
    </row>
    <row r="17" spans="1:17" ht="18" customHeight="1" thickBot="1" x14ac:dyDescent="0.4">
      <c r="A17" s="43" t="s">
        <v>102</v>
      </c>
      <c r="B17" s="11"/>
      <c r="C17" s="14">
        <f>H9/H12</f>
        <v>2.2627214474180177</v>
      </c>
      <c r="E17" s="10"/>
      <c r="F17" s="43" t="s">
        <v>95</v>
      </c>
      <c r="G17" s="11"/>
      <c r="H17" s="49">
        <f>((-3*H16)-1)/3</f>
        <v>-0.31883495819784352</v>
      </c>
      <c r="I17" s="13"/>
    </row>
    <row r="18" spans="1:17" ht="18" customHeight="1" thickBot="1" x14ac:dyDescent="0.4">
      <c r="A18" s="43" t="s">
        <v>103</v>
      </c>
      <c r="B18" s="11"/>
      <c r="C18" s="46">
        <f>H10/C13</f>
        <v>0.91326529932885891</v>
      </c>
      <c r="D18" s="53"/>
      <c r="F18" s="43" t="s">
        <v>96</v>
      </c>
      <c r="G18" s="11"/>
      <c r="H18" s="49">
        <f>((-27*H15)-(9*H16)-2)/27</f>
        <v>-7.1013875937126325E-2</v>
      </c>
      <c r="I18" s="16"/>
      <c r="K18" s="87" t="s">
        <v>12</v>
      </c>
      <c r="L18" s="88"/>
      <c r="M18" s="98" t="s">
        <v>81</v>
      </c>
      <c r="N18" s="99"/>
      <c r="O18" s="88" t="s">
        <v>82</v>
      </c>
      <c r="P18" s="88"/>
      <c r="Q18" s="62" t="s">
        <v>72</v>
      </c>
    </row>
    <row r="19" spans="1:17" ht="18" customHeight="1" thickBot="1" x14ac:dyDescent="0.4">
      <c r="A19" s="43" t="s">
        <v>106</v>
      </c>
      <c r="B19" s="11"/>
      <c r="C19" s="46">
        <f>C18/(0.5*C17)</f>
        <v>0.80722733270680069</v>
      </c>
      <c r="D19" s="13"/>
      <c r="F19" s="43" t="s">
        <v>97</v>
      </c>
      <c r="G19" s="11"/>
      <c r="H19" s="49">
        <f>((H17/3)^3)+((H18/2)^2)</f>
        <v>6.0320399216542845E-5</v>
      </c>
      <c r="K19" s="93"/>
      <c r="L19" s="94"/>
      <c r="M19" s="95"/>
      <c r="N19" s="96"/>
      <c r="O19" s="95"/>
      <c r="P19" s="94"/>
      <c r="Q19" s="31"/>
    </row>
    <row r="20" spans="1:17" ht="18" customHeight="1" thickBot="1" x14ac:dyDescent="0.25">
      <c r="D20" s="10"/>
      <c r="F20" s="43"/>
      <c r="G20" s="11"/>
      <c r="H20" s="11"/>
      <c r="I20" s="11"/>
      <c r="K20" s="90" t="s">
        <v>13</v>
      </c>
      <c r="L20" s="91"/>
      <c r="M20" s="91">
        <v>-140.5</v>
      </c>
      <c r="N20" s="91"/>
      <c r="O20" s="91">
        <v>37.25</v>
      </c>
      <c r="P20" s="91"/>
      <c r="Q20" s="61">
        <v>28.96</v>
      </c>
    </row>
    <row r="21" spans="1:17" ht="18" customHeight="1" thickBot="1" x14ac:dyDescent="0.3">
      <c r="A21" s="75" t="s">
        <v>105</v>
      </c>
      <c r="F21" s="43" t="s">
        <v>98</v>
      </c>
      <c r="G21" s="11"/>
      <c r="H21" s="49" t="str">
        <f>IF(H19&lt;0,ACOS((((H18^2)/4)/((-H17^3)/27))^0.5),"")</f>
        <v/>
      </c>
      <c r="K21" s="90" t="s">
        <v>75</v>
      </c>
      <c r="L21" s="91"/>
      <c r="M21" s="91">
        <v>132.19999999999999</v>
      </c>
      <c r="N21" s="91"/>
      <c r="O21" s="91">
        <v>111.29</v>
      </c>
      <c r="P21" s="91"/>
      <c r="Q21" s="61">
        <v>17.02</v>
      </c>
    </row>
    <row r="22" spans="1:17" ht="18" customHeight="1" thickBot="1" x14ac:dyDescent="0.4">
      <c r="A22" s="75" t="s">
        <v>115</v>
      </c>
      <c r="G22" s="43" t="s">
        <v>99</v>
      </c>
      <c r="H22" s="49" t="str">
        <f>IF(H19&lt;0,(1/3)+(2*((-H$18/3)^0.5)*COS((H$22/3)+(2*PI()*0/3))),"")</f>
        <v/>
      </c>
      <c r="K22" s="84" t="s">
        <v>118</v>
      </c>
      <c r="L22" s="83"/>
      <c r="M22" s="82">
        <v>-122.3</v>
      </c>
      <c r="N22" s="83"/>
      <c r="O22" s="82">
        <v>48.33</v>
      </c>
      <c r="P22" s="83"/>
      <c r="Q22" s="61">
        <v>39.950000000000003</v>
      </c>
    </row>
    <row r="23" spans="1:17" ht="18" customHeight="1" thickBot="1" x14ac:dyDescent="0.4">
      <c r="A23" s="75" t="s">
        <v>116</v>
      </c>
      <c r="C23" s="43"/>
      <c r="G23" s="43" t="s">
        <v>100</v>
      </c>
      <c r="H23" s="49" t="str">
        <f>IF(H19&lt;0,(1/3)+(2*((-H$18/3)^0.5)*COS((H$22/3)+(2*PI()*1/3))),"")</f>
        <v/>
      </c>
      <c r="K23" s="84" t="s">
        <v>119</v>
      </c>
      <c r="L23" s="83"/>
      <c r="M23" s="82">
        <v>151.96</v>
      </c>
      <c r="N23" s="83"/>
      <c r="O23" s="82">
        <v>37.46</v>
      </c>
      <c r="P23" s="83"/>
      <c r="Q23" s="61">
        <v>58.12</v>
      </c>
    </row>
    <row r="24" spans="1:17" ht="18" customHeight="1" thickBot="1" x14ac:dyDescent="0.4">
      <c r="A24" s="75" t="s">
        <v>107</v>
      </c>
      <c r="G24" s="43" t="s">
        <v>101</v>
      </c>
      <c r="H24" s="49" t="str">
        <f>IF(H19&lt;0,(1/3)+(2*((-H$18/3)^0.5)*COS((H$22/3)+(2*PI()*2/3))),"")</f>
        <v/>
      </c>
      <c r="K24" s="84" t="s">
        <v>14</v>
      </c>
      <c r="L24" s="83"/>
      <c r="M24" s="82">
        <v>31</v>
      </c>
      <c r="N24" s="83"/>
      <c r="O24" s="82">
        <v>72.900000000000006</v>
      </c>
      <c r="P24" s="83"/>
      <c r="Q24" s="61">
        <v>44.01</v>
      </c>
    </row>
    <row r="25" spans="1:17" ht="18" customHeight="1" thickBot="1" x14ac:dyDescent="0.25">
      <c r="A25" s="75" t="s">
        <v>108</v>
      </c>
      <c r="E25" s="19"/>
      <c r="K25" s="84" t="s">
        <v>15</v>
      </c>
      <c r="L25" s="83"/>
      <c r="M25" s="82">
        <v>-140.30000000000001</v>
      </c>
      <c r="N25" s="83"/>
      <c r="O25" s="82">
        <v>34.53</v>
      </c>
      <c r="P25" s="83"/>
      <c r="Q25" s="61">
        <v>28.010999999999999</v>
      </c>
    </row>
    <row r="26" spans="1:17" ht="18.75" customHeight="1" thickBot="1" x14ac:dyDescent="0.3">
      <c r="C26" s="43" t="s">
        <v>59</v>
      </c>
      <c r="H26" s="74">
        <f>IF(H19&gt;0,(((-H18/2)+(H19^0.5))^(1/3))+(((-H18/2)-(H19^0.5))^(1/3))+(1/3),MAX(H22:H24))</f>
        <v>0.98713173372277341</v>
      </c>
      <c r="K26" s="84" t="s">
        <v>120</v>
      </c>
      <c r="L26" s="83"/>
      <c r="M26" s="82">
        <v>144</v>
      </c>
      <c r="N26" s="83"/>
      <c r="O26" s="82">
        <v>76.05</v>
      </c>
      <c r="P26" s="83"/>
      <c r="Q26" s="61">
        <v>28.013400000000001</v>
      </c>
    </row>
    <row r="27" spans="1:17" ht="17.100000000000001" customHeight="1" thickBot="1" x14ac:dyDescent="0.25">
      <c r="A27" s="64"/>
      <c r="B27" s="51"/>
      <c r="C27" s="51"/>
      <c r="D27" s="51"/>
      <c r="E27" s="51"/>
      <c r="F27" s="51"/>
      <c r="G27" s="51"/>
      <c r="K27" s="84" t="s">
        <v>121</v>
      </c>
      <c r="L27" s="83"/>
      <c r="M27" s="82">
        <v>32.18</v>
      </c>
      <c r="N27" s="83"/>
      <c r="O27" s="82">
        <v>48.07</v>
      </c>
      <c r="P27" s="83"/>
      <c r="Q27" s="61">
        <v>31.998799999999999</v>
      </c>
    </row>
    <row r="28" spans="1:17" ht="20.25" customHeight="1" thickBot="1" x14ac:dyDescent="0.3">
      <c r="C28" s="56" t="s">
        <v>64</v>
      </c>
      <c r="D28" s="55"/>
      <c r="F28" s="58">
        <f>(C9*H11)/(H26*C14*H9)</f>
        <v>40.521807071922233</v>
      </c>
      <c r="G28" s="56" t="s">
        <v>66</v>
      </c>
      <c r="K28" s="84" t="s">
        <v>122</v>
      </c>
      <c r="L28" s="83"/>
      <c r="M28" s="82">
        <v>-267.85000000000002</v>
      </c>
      <c r="N28" s="83"/>
      <c r="O28" s="82">
        <v>2.2400000000000002</v>
      </c>
      <c r="P28" s="83"/>
      <c r="Q28" s="61">
        <v>44.097000000000001</v>
      </c>
    </row>
    <row r="29" spans="1:17" ht="17.100000000000001" customHeight="1" x14ac:dyDescent="0.2">
      <c r="A29" s="52"/>
      <c r="B29" s="51"/>
      <c r="C29" s="51"/>
      <c r="D29" s="51"/>
      <c r="E29" s="51"/>
      <c r="F29" s="51"/>
      <c r="G29" s="51"/>
      <c r="K29" s="84" t="s">
        <v>76</v>
      </c>
      <c r="L29" s="83"/>
      <c r="M29" s="82">
        <v>-240</v>
      </c>
      <c r="N29" s="83"/>
      <c r="O29" s="82">
        <v>12.8</v>
      </c>
      <c r="P29" s="83"/>
      <c r="Q29" s="61">
        <v>2.016</v>
      </c>
    </row>
    <row r="30" spans="1:17" ht="17.100000000000001" customHeight="1" x14ac:dyDescent="0.25">
      <c r="A30" s="63" t="s">
        <v>86</v>
      </c>
      <c r="K30" s="84" t="s">
        <v>18</v>
      </c>
      <c r="L30" s="83"/>
      <c r="M30" s="82">
        <v>-82.4</v>
      </c>
      <c r="N30" s="83"/>
      <c r="O30" s="82">
        <v>45.8</v>
      </c>
      <c r="P30" s="83"/>
      <c r="Q30" s="61">
        <v>16.044</v>
      </c>
    </row>
    <row r="31" spans="1:17" ht="18" customHeight="1" x14ac:dyDescent="0.25">
      <c r="A31" s="63" t="s">
        <v>84</v>
      </c>
      <c r="K31" s="84" t="s">
        <v>16</v>
      </c>
      <c r="L31" s="83"/>
      <c r="M31" s="82">
        <v>-147</v>
      </c>
      <c r="N31" s="83"/>
      <c r="O31" s="82">
        <v>33.54</v>
      </c>
      <c r="P31" s="83"/>
      <c r="Q31" s="61">
        <v>28.013400000000001</v>
      </c>
    </row>
    <row r="32" spans="1:17" ht="18" customHeight="1" thickBot="1" x14ac:dyDescent="0.25">
      <c r="K32" s="84" t="s">
        <v>17</v>
      </c>
      <c r="L32" s="83"/>
      <c r="M32" s="82">
        <v>-118.6</v>
      </c>
      <c r="N32" s="83"/>
      <c r="O32" s="82">
        <v>50.14</v>
      </c>
      <c r="P32" s="83"/>
      <c r="Q32" s="61">
        <v>31.998799999999999</v>
      </c>
    </row>
    <row r="33" spans="1:20" ht="18" customHeight="1" thickBot="1" x14ac:dyDescent="0.3">
      <c r="C33" s="56" t="s">
        <v>88</v>
      </c>
      <c r="D33" s="56"/>
      <c r="F33" s="58">
        <f>(C9*H11)/(C14*H9)</f>
        <v>40.000361668486342</v>
      </c>
      <c r="G33" s="56" t="s">
        <v>66</v>
      </c>
      <c r="K33" s="84" t="s">
        <v>19</v>
      </c>
      <c r="L33" s="83"/>
      <c r="M33" s="82">
        <v>96.9</v>
      </c>
      <c r="N33" s="83"/>
      <c r="O33" s="82">
        <v>42.1</v>
      </c>
      <c r="P33" s="83"/>
      <c r="Q33" s="61">
        <v>44.097000000000001</v>
      </c>
    </row>
    <row r="34" spans="1:20" ht="18" customHeight="1" thickBot="1" x14ac:dyDescent="0.25">
      <c r="K34" s="85" t="s">
        <v>123</v>
      </c>
      <c r="L34" s="86"/>
      <c r="M34" s="97">
        <v>157.6</v>
      </c>
      <c r="N34" s="86"/>
      <c r="O34" s="97">
        <v>77.790000000000006</v>
      </c>
      <c r="P34" s="86"/>
      <c r="Q34" s="78">
        <v>64.06</v>
      </c>
    </row>
    <row r="35" spans="1:20" ht="18" customHeight="1" x14ac:dyDescent="0.2">
      <c r="A35" s="5" t="s">
        <v>10</v>
      </c>
    </row>
    <row r="36" spans="1:20" ht="18" customHeight="1" x14ac:dyDescent="0.2">
      <c r="A36" s="5" t="s">
        <v>11</v>
      </c>
      <c r="K36" s="64" t="s">
        <v>90</v>
      </c>
      <c r="L36" s="65"/>
      <c r="M36" s="66"/>
      <c r="N36" s="65"/>
      <c r="O36" s="66"/>
      <c r="P36" s="66"/>
    </row>
    <row r="37" spans="1:20" ht="18" customHeight="1" x14ac:dyDescent="0.2">
      <c r="A37" s="5" t="s">
        <v>85</v>
      </c>
      <c r="B37" s="10"/>
      <c r="L37" s="66"/>
      <c r="M37" s="65"/>
      <c r="N37" s="65"/>
      <c r="O37" s="66"/>
      <c r="P37" s="81" t="s">
        <v>91</v>
      </c>
      <c r="Q37" s="81"/>
      <c r="R37" s="81"/>
      <c r="S37" s="81"/>
      <c r="T37" s="81"/>
    </row>
    <row r="38" spans="1:20" ht="18" customHeight="1" x14ac:dyDescent="0.2"/>
    <row r="39" spans="1:20" ht="18" customHeight="1" thickBot="1" x14ac:dyDescent="0.3">
      <c r="K39" s="64" t="s">
        <v>109</v>
      </c>
      <c r="L39" s="65"/>
      <c r="M39" s="65"/>
      <c r="N39" s="65"/>
      <c r="O39" s="65"/>
      <c r="P39" s="65"/>
      <c r="Q39" s="65"/>
      <c r="R39" s="67"/>
      <c r="S39" s="67"/>
    </row>
    <row r="40" spans="1:20" ht="18" customHeight="1" x14ac:dyDescent="0.35">
      <c r="B40" s="24"/>
      <c r="C40" s="25"/>
      <c r="D40" s="25"/>
      <c r="E40" s="26"/>
      <c r="F40" s="26"/>
      <c r="G40" s="27"/>
      <c r="H40" s="28"/>
      <c r="K40" s="68" t="s">
        <v>110</v>
      </c>
      <c r="L40" s="69"/>
      <c r="M40" s="65"/>
      <c r="N40" s="65"/>
      <c r="O40" s="70"/>
      <c r="P40" s="65"/>
      <c r="Q40" s="65"/>
      <c r="R40" s="67"/>
      <c r="S40" s="67"/>
    </row>
    <row r="41" spans="1:20" ht="18" customHeight="1" x14ac:dyDescent="0.35">
      <c r="A41" s="63"/>
      <c r="B41" s="29" t="s">
        <v>23</v>
      </c>
      <c r="C41" s="18"/>
      <c r="D41" s="18"/>
      <c r="E41" s="30"/>
      <c r="F41" s="30"/>
      <c r="G41" s="18"/>
      <c r="H41" s="31"/>
      <c r="L41" s="69"/>
      <c r="M41" s="65"/>
      <c r="N41" s="65"/>
      <c r="O41" s="65"/>
      <c r="P41" s="65"/>
      <c r="Q41" s="65"/>
      <c r="R41" s="67"/>
      <c r="S41" s="67"/>
    </row>
    <row r="42" spans="1:20" ht="18" customHeight="1" x14ac:dyDescent="0.25">
      <c r="B42" s="32"/>
      <c r="C42" s="79" t="s">
        <v>7</v>
      </c>
      <c r="D42" s="79"/>
      <c r="E42" s="79"/>
      <c r="F42" s="79"/>
      <c r="G42" s="79"/>
      <c r="H42" s="31"/>
      <c r="K42" s="64" t="s">
        <v>111</v>
      </c>
      <c r="L42" s="69"/>
      <c r="N42" s="65"/>
      <c r="O42" s="65"/>
      <c r="P42" s="65"/>
      <c r="Q42" s="65"/>
      <c r="R42" s="67"/>
      <c r="S42" s="67"/>
    </row>
    <row r="43" spans="1:20" ht="18" customHeight="1" thickBot="1" x14ac:dyDescent="0.3">
      <c r="B43" s="33"/>
      <c r="C43" s="34"/>
      <c r="D43" s="34"/>
      <c r="E43" s="34"/>
      <c r="F43" s="34"/>
      <c r="G43" s="34"/>
      <c r="H43" s="57"/>
      <c r="K43" s="64" t="s">
        <v>112</v>
      </c>
      <c r="L43" s="69"/>
      <c r="M43" s="65"/>
      <c r="N43" s="65"/>
      <c r="O43" s="65"/>
      <c r="P43" s="65"/>
      <c r="Q43" s="65"/>
      <c r="R43" s="67"/>
      <c r="S43" s="67"/>
    </row>
    <row r="44" spans="1:20" ht="9.75" customHeight="1" x14ac:dyDescent="0.2">
      <c r="L44" s="69"/>
      <c r="M44" s="65"/>
      <c r="N44" s="65"/>
      <c r="O44" s="65"/>
      <c r="P44" s="65"/>
      <c r="Q44" s="65"/>
      <c r="R44" s="67"/>
      <c r="S44" s="67"/>
    </row>
    <row r="45" spans="1:20" ht="17.100000000000001" customHeight="1" x14ac:dyDescent="0.25">
      <c r="B45" s="20" t="s">
        <v>89</v>
      </c>
      <c r="K45" s="76" t="s">
        <v>124</v>
      </c>
      <c r="L45" s="69"/>
      <c r="N45" s="72"/>
      <c r="O45" s="65"/>
      <c r="P45" s="65"/>
      <c r="Q45" s="65"/>
      <c r="R45" s="67"/>
      <c r="S45" s="67"/>
    </row>
    <row r="46" spans="1:20" ht="17.100000000000001" customHeight="1" x14ac:dyDescent="0.2">
      <c r="K46" s="65"/>
      <c r="L46" s="65"/>
      <c r="M46" s="65"/>
      <c r="N46" s="65"/>
      <c r="O46" s="65"/>
      <c r="P46" s="65"/>
      <c r="Q46" s="65"/>
      <c r="R46" s="65"/>
      <c r="S46" s="65"/>
    </row>
    <row r="47" spans="1:20" ht="17.100000000000001" customHeight="1" x14ac:dyDescent="0.3">
      <c r="K47" s="71" t="s">
        <v>125</v>
      </c>
    </row>
    <row r="48" spans="1:20" ht="17.100000000000001" customHeight="1" x14ac:dyDescent="0.25">
      <c r="K48" s="64" t="s">
        <v>126</v>
      </c>
    </row>
    <row r="49" ht="17.100000000000001" customHeight="1" x14ac:dyDescent="0.2"/>
    <row r="50" ht="17.100000000000001" customHeight="1" x14ac:dyDescent="0.2"/>
    <row r="51" ht="17.100000000000001" customHeight="1" x14ac:dyDescent="0.2"/>
    <row r="52" ht="17.100000000000001" customHeight="1" x14ac:dyDescent="0.2"/>
    <row r="53" ht="17.100000000000001" customHeight="1" x14ac:dyDescent="0.2"/>
    <row r="56" ht="15" customHeight="1" x14ac:dyDescent="0.2"/>
  </sheetData>
  <mergeCells count="53">
    <mergeCell ref="M33:N33"/>
    <mergeCell ref="M32:N32"/>
    <mergeCell ref="M34:N34"/>
    <mergeCell ref="O29:P29"/>
    <mergeCell ref="O34:P34"/>
    <mergeCell ref="O31:P31"/>
    <mergeCell ref="O30:P30"/>
    <mergeCell ref="O32:P32"/>
    <mergeCell ref="O33:P33"/>
    <mergeCell ref="C42:G42"/>
    <mergeCell ref="K26:L26"/>
    <mergeCell ref="M26:N26"/>
    <mergeCell ref="O26:P26"/>
    <mergeCell ref="K27:L27"/>
    <mergeCell ref="M27:N27"/>
    <mergeCell ref="O27:P27"/>
    <mergeCell ref="K29:L29"/>
    <mergeCell ref="K34:L34"/>
    <mergeCell ref="K31:L31"/>
    <mergeCell ref="K30:L30"/>
    <mergeCell ref="K33:L33"/>
    <mergeCell ref="K32:L32"/>
    <mergeCell ref="M29:N29"/>
    <mergeCell ref="M31:N31"/>
    <mergeCell ref="M30:N30"/>
    <mergeCell ref="K25:L25"/>
    <mergeCell ref="M25:N25"/>
    <mergeCell ref="O25:P25"/>
    <mergeCell ref="K28:L28"/>
    <mergeCell ref="M28:N28"/>
    <mergeCell ref="O28:P28"/>
    <mergeCell ref="K23:L23"/>
    <mergeCell ref="M23:N23"/>
    <mergeCell ref="O23:P23"/>
    <mergeCell ref="K24:L24"/>
    <mergeCell ref="M24:N24"/>
    <mergeCell ref="O24:P24"/>
    <mergeCell ref="P37:T37"/>
    <mergeCell ref="K18:L18"/>
    <mergeCell ref="M18:N18"/>
    <mergeCell ref="O18:P18"/>
    <mergeCell ref="K19:L19"/>
    <mergeCell ref="M19:N19"/>
    <mergeCell ref="O19:P19"/>
    <mergeCell ref="K20:L20"/>
    <mergeCell ref="M20:N20"/>
    <mergeCell ref="O20:P20"/>
    <mergeCell ref="K21:L21"/>
    <mergeCell ref="M21:N21"/>
    <mergeCell ref="O21:P21"/>
    <mergeCell ref="K22:L22"/>
    <mergeCell ref="M22:N22"/>
    <mergeCell ref="O22:P22"/>
  </mergeCells>
  <phoneticPr fontId="0" type="noConversion"/>
  <hyperlinks>
    <hyperlink ref="L6" r:id="rId1" display="http://www.engineeringexceltemplates.com/downloads_main.aspx" xr:uid="{00000000-0004-0000-0200-000000000000}"/>
    <hyperlink ref="B44" r:id="rId2" display="http://www.engineeringexceltemplates.com/downloads_main.aspx" xr:uid="{00000000-0004-0000-0200-000001000000}"/>
    <hyperlink ref="C42" r:id="rId3" display="http://www.engineeringexceltemplates.com/downloads_main.aspx" xr:uid="{00000000-0004-0000-0200-000002000000}"/>
    <hyperlink ref="P37" r:id="rId4" xr:uid="{00000000-0004-0000-0200-000003000000}"/>
    <hyperlink ref="B41" r:id="rId5" display="http://www.engineeringexceltemplates.com/downloads_main.aspx" xr:uid="{00000000-0004-0000-0200-000004000000}"/>
    <hyperlink ref="C39" r:id="rId6" display="http://www.engineeringexceltemplates.com/downloads_main.aspx" xr:uid="{00000000-0004-0000-0200-000005000000}"/>
    <hyperlink ref="P36" r:id="rId7" display="www.polymath-software.com/ASEE2007/PDF1.pdf" xr:uid="{00000000-0004-0000-0200-000006000000}"/>
    <hyperlink ref="B47" r:id="rId8" display="http://www.engineeringexceltemplates.com/downloads_main.aspx" xr:uid="{00000000-0004-0000-0200-000007000000}"/>
    <hyperlink ref="C45" r:id="rId9" display="http://www.engineeringexceltemplates.com/downloads_main.aspx" xr:uid="{00000000-0004-0000-0200-000008000000}"/>
  </hyperlinks>
  <pageMargins left="0.56999999999999995" right="0.43" top="0.76" bottom="0.83" header="0.51180555555555551" footer="0.51180555555555551"/>
  <pageSetup firstPageNumber="0" orientation="portrait" horizontalDpi="300" verticalDpi="300" r:id="rId10"/>
  <headerFooter alignWithMargins="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Contents</vt:lpstr>
      <vt:lpstr>2. Gas Density - U.S. units</vt:lpstr>
      <vt:lpstr>3. Gas Density - S.I. units</vt:lpstr>
    </vt:vector>
  </TitlesOfParts>
  <Company>self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Grandpa</dc:creator>
  <cp:lastModifiedBy>Harlan Bengtson</cp:lastModifiedBy>
  <cp:lastPrinted>2015-07-08T17:15:23Z</cp:lastPrinted>
  <dcterms:created xsi:type="dcterms:W3CDTF">2012-02-10T18:06:38Z</dcterms:created>
  <dcterms:modified xsi:type="dcterms:W3CDTF">2018-06-13T13:03:27Z</dcterms:modified>
</cp:coreProperties>
</file>